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4520" windowHeight="12750"/>
  </bookViews>
  <sheets>
    <sheet name="10C" sheetId="2" r:id="rId1"/>
    <sheet name="Sheet1" sheetId="3" r:id="rId2"/>
  </sheets>
  <externalReferences>
    <externalReference r:id="rId3"/>
  </externalReferences>
  <definedNames>
    <definedName name="WORKTYPES">[1]Codes!$B$148:$B$175</definedName>
  </definedNames>
  <calcPr calcId="125725"/>
</workbook>
</file>

<file path=xl/calcChain.xml><?xml version="1.0" encoding="utf-8"?>
<calcChain xmlns="http://schemas.openxmlformats.org/spreadsheetml/2006/main">
  <c r="D60" i="2"/>
  <c r="L60"/>
  <c r="T60"/>
  <c r="AA60"/>
  <c r="P39"/>
  <c r="T90" l="1"/>
  <c r="T89" s="1"/>
  <c r="L74"/>
  <c r="L73"/>
  <c r="W81"/>
  <c r="T81"/>
  <c r="B8" i="3"/>
  <c r="B7"/>
  <c r="B6"/>
  <c r="F93" i="2"/>
  <c r="N93"/>
  <c r="V93"/>
  <c r="L93"/>
  <c r="D93"/>
  <c r="T85"/>
  <c r="L85"/>
  <c r="D85"/>
  <c r="D77"/>
  <c r="L77"/>
  <c r="T77"/>
  <c r="T69"/>
  <c r="L69"/>
  <c r="D69"/>
  <c r="L64"/>
  <c r="J6" i="3"/>
  <c r="J5"/>
  <c r="B5"/>
  <c r="B4"/>
  <c r="W89" i="2" l="1"/>
  <c r="T93"/>
  <c r="AA93" s="1"/>
  <c r="AC87" l="1"/>
  <c r="AA87"/>
  <c r="AC79"/>
  <c r="AA79"/>
  <c r="AA85" s="1"/>
  <c r="X92"/>
  <c r="X91"/>
  <c r="X90"/>
  <c r="X89"/>
  <c r="X84"/>
  <c r="X83"/>
  <c r="X82"/>
  <c r="X81"/>
  <c r="X76"/>
  <c r="X75"/>
  <c r="X74"/>
  <c r="X73"/>
  <c r="P92"/>
  <c r="P91"/>
  <c r="P90"/>
  <c r="P89"/>
  <c r="P84"/>
  <c r="P83"/>
  <c r="P82"/>
  <c r="P81"/>
  <c r="N78"/>
  <c r="N80" s="1"/>
  <c r="N86" s="1"/>
  <c r="N88" s="1"/>
  <c r="N94" s="1"/>
  <c r="P76"/>
  <c r="P75"/>
  <c r="P74"/>
  <c r="P73"/>
  <c r="H92"/>
  <c r="H91"/>
  <c r="H90"/>
  <c r="H89"/>
  <c r="H84"/>
  <c r="H83"/>
  <c r="H82"/>
  <c r="H81"/>
  <c r="H76"/>
  <c r="H75"/>
  <c r="H74"/>
  <c r="H73"/>
  <c r="AC71"/>
  <c r="AA71"/>
  <c r="AA77" s="1"/>
  <c r="X8" l="1"/>
  <c r="D114"/>
  <c r="P102"/>
  <c r="P103"/>
  <c r="P104"/>
  <c r="P105"/>
  <c r="P106"/>
  <c r="P107"/>
  <c r="P108"/>
  <c r="P109"/>
  <c r="P110"/>
  <c r="H101"/>
  <c r="H102"/>
  <c r="H103"/>
  <c r="H104"/>
  <c r="H105"/>
  <c r="H106"/>
  <c r="H107"/>
  <c r="H108"/>
  <c r="H109"/>
  <c r="H110"/>
  <c r="H100"/>
  <c r="X112"/>
  <c r="X113"/>
  <c r="X114"/>
  <c r="X115"/>
  <c r="X116"/>
  <c r="X117"/>
  <c r="X118"/>
  <c r="X101"/>
  <c r="X102"/>
  <c r="X103"/>
  <c r="X104"/>
  <c r="X105"/>
  <c r="X106"/>
  <c r="X107"/>
  <c r="X108"/>
  <c r="X109"/>
  <c r="X110"/>
  <c r="X111"/>
  <c r="T15"/>
  <c r="AA62"/>
  <c r="AA69" s="1"/>
  <c r="W70"/>
  <c r="O70"/>
  <c r="G70"/>
  <c r="X68"/>
  <c r="P68"/>
  <c r="H68"/>
  <c r="X67"/>
  <c r="P67"/>
  <c r="H67"/>
  <c r="X66"/>
  <c r="P66"/>
  <c r="H66"/>
  <c r="X65"/>
  <c r="P65"/>
  <c r="H65"/>
  <c r="X64"/>
  <c r="P64"/>
  <c r="H64"/>
  <c r="AC62"/>
  <c r="X70" l="1"/>
  <c r="H70"/>
  <c r="P70"/>
  <c r="W61" l="1"/>
  <c r="O61"/>
  <c r="G61"/>
  <c r="X59"/>
  <c r="P59"/>
  <c r="H59"/>
  <c r="X58"/>
  <c r="P58"/>
  <c r="H58"/>
  <c r="X57"/>
  <c r="P57"/>
  <c r="H57"/>
  <c r="X56"/>
  <c r="P56"/>
  <c r="H56"/>
  <c r="X55"/>
  <c r="P55"/>
  <c r="H55"/>
  <c r="AC53"/>
  <c r="AA53"/>
  <c r="P48"/>
  <c r="P47"/>
  <c r="H61" l="1"/>
  <c r="X61"/>
  <c r="P61"/>
  <c r="X100"/>
  <c r="P101"/>
  <c r="P100"/>
  <c r="W52"/>
  <c r="O52"/>
  <c r="G52"/>
  <c r="X51"/>
  <c r="P51"/>
  <c r="H51"/>
  <c r="X50"/>
  <c r="P50"/>
  <c r="H50"/>
  <c r="X49"/>
  <c r="P49"/>
  <c r="H49"/>
  <c r="X48"/>
  <c r="H48"/>
  <c r="X47"/>
  <c r="H47"/>
  <c r="AC45"/>
  <c r="AA45"/>
  <c r="W44"/>
  <c r="O44"/>
  <c r="G44"/>
  <c r="X43"/>
  <c r="H43"/>
  <c r="X42"/>
  <c r="H42"/>
  <c r="X41"/>
  <c r="P42"/>
  <c r="H41"/>
  <c r="X40"/>
  <c r="P41"/>
  <c r="H40"/>
  <c r="X39"/>
  <c r="P40"/>
  <c r="H39"/>
  <c r="AC37"/>
  <c r="AA37"/>
  <c r="W36"/>
  <c r="O36"/>
  <c r="G36"/>
  <c r="X35"/>
  <c r="P35"/>
  <c r="H35"/>
  <c r="X34"/>
  <c r="P34"/>
  <c r="H34"/>
  <c r="X33"/>
  <c r="P33"/>
  <c r="H33"/>
  <c r="X32"/>
  <c r="P32"/>
  <c r="H32"/>
  <c r="AC30"/>
  <c r="AA30"/>
  <c r="W29"/>
  <c r="O29"/>
  <c r="G29"/>
  <c r="X28"/>
  <c r="P28"/>
  <c r="H28"/>
  <c r="X27"/>
  <c r="P27"/>
  <c r="H27"/>
  <c r="X26"/>
  <c r="P26"/>
  <c r="H26"/>
  <c r="X25"/>
  <c r="P25"/>
  <c r="H25"/>
  <c r="AC23"/>
  <c r="AA23"/>
  <c r="W22"/>
  <c r="O22"/>
  <c r="G22"/>
  <c r="X21"/>
  <c r="P21"/>
  <c r="H21"/>
  <c r="X20"/>
  <c r="P20"/>
  <c r="H20"/>
  <c r="X19"/>
  <c r="P19"/>
  <c r="H19"/>
  <c r="X18"/>
  <c r="P18"/>
  <c r="H18"/>
  <c r="AC16"/>
  <c r="AA16"/>
  <c r="AB15"/>
  <c r="X15"/>
  <c r="W15"/>
  <c r="O15"/>
  <c r="G15"/>
  <c r="P14"/>
  <c r="H14"/>
  <c r="P13"/>
  <c r="H13"/>
  <c r="P12"/>
  <c r="H12"/>
  <c r="P11"/>
  <c r="H11"/>
  <c r="P10"/>
  <c r="H10"/>
  <c r="P9"/>
  <c r="H9"/>
  <c r="P8"/>
  <c r="H8"/>
  <c r="V7"/>
  <c r="T17"/>
  <c r="N7"/>
  <c r="L7"/>
  <c r="F7"/>
  <c r="F15" s="1"/>
  <c r="F17" s="1"/>
  <c r="D15"/>
  <c r="D17" s="1"/>
  <c r="AC5"/>
  <c r="AA5"/>
  <c r="AC4"/>
  <c r="AA4"/>
  <c r="P52" l="1"/>
  <c r="X36"/>
  <c r="H15"/>
  <c r="P22"/>
  <c r="V15"/>
  <c r="V17" s="1"/>
  <c r="V22" s="1"/>
  <c r="V24" s="1"/>
  <c r="V29" s="1"/>
  <c r="V31" s="1"/>
  <c r="V36" s="1"/>
  <c r="V44" s="1"/>
  <c r="V52" s="1"/>
  <c r="V61" s="1"/>
  <c r="V63" s="1"/>
  <c r="V70" s="1"/>
  <c r="V72" s="1"/>
  <c r="T22"/>
  <c r="T24" s="1"/>
  <c r="T29" s="1"/>
  <c r="T31" s="1"/>
  <c r="T36" s="1"/>
  <c r="T38" s="1"/>
  <c r="T44" s="1"/>
  <c r="T46" s="1"/>
  <c r="T52" s="1"/>
  <c r="T54" s="1"/>
  <c r="T61" s="1"/>
  <c r="T63" s="1"/>
  <c r="T70" s="1"/>
  <c r="T72" s="1"/>
  <c r="T78" s="1"/>
  <c r="T80" s="1"/>
  <c r="T86" s="1"/>
  <c r="T88" s="1"/>
  <c r="T94" s="1"/>
  <c r="AA7"/>
  <c r="L15"/>
  <c r="P15"/>
  <c r="H44"/>
  <c r="P29"/>
  <c r="AC7"/>
  <c r="N15"/>
  <c r="X29"/>
  <c r="X22"/>
  <c r="H36"/>
  <c r="H29"/>
  <c r="X44"/>
  <c r="P44"/>
  <c r="H52"/>
  <c r="X52"/>
  <c r="P36"/>
  <c r="H22"/>
  <c r="F22"/>
  <c r="D22"/>
  <c r="V78" l="1"/>
  <c r="V80" s="1"/>
  <c r="V86" s="1"/>
  <c r="V88" s="1"/>
  <c r="V94" s="1"/>
  <c r="D24"/>
  <c r="F24"/>
  <c r="L17"/>
  <c r="AA15"/>
  <c r="AC15"/>
  <c r="N17"/>
  <c r="F29" l="1"/>
  <c r="D29"/>
  <c r="N22"/>
  <c r="AC17"/>
  <c r="L22"/>
  <c r="AA17"/>
  <c r="D31" l="1"/>
  <c r="F31"/>
  <c r="L24"/>
  <c r="AA22"/>
  <c r="N24"/>
  <c r="AC22"/>
  <c r="F36" l="1"/>
  <c r="D36"/>
  <c r="N29"/>
  <c r="AC24"/>
  <c r="L29"/>
  <c r="AA24"/>
  <c r="L31" l="1"/>
  <c r="AA29"/>
  <c r="D38"/>
  <c r="N31"/>
  <c r="AC29"/>
  <c r="N36" l="1"/>
  <c r="AC31"/>
  <c r="F44"/>
  <c r="D44"/>
  <c r="L36"/>
  <c r="AA31"/>
  <c r="L38" l="1"/>
  <c r="AA36"/>
  <c r="D46"/>
  <c r="AC36"/>
  <c r="N44" l="1"/>
  <c r="AC38"/>
  <c r="D52"/>
  <c r="D54" s="1"/>
  <c r="F52"/>
  <c r="L44"/>
  <c r="AA38"/>
  <c r="F61" l="1"/>
  <c r="F63" s="1"/>
  <c r="D61"/>
  <c r="D63" s="1"/>
  <c r="D70" s="1"/>
  <c r="D72" s="1"/>
  <c r="AC44"/>
  <c r="L46"/>
  <c r="AA44"/>
  <c r="D78" l="1"/>
  <c r="F70"/>
  <c r="F72" s="1"/>
  <c r="L52"/>
  <c r="AA46"/>
  <c r="N52"/>
  <c r="AC46"/>
  <c r="F78" l="1"/>
  <c r="AC72"/>
  <c r="D80"/>
  <c r="AC52"/>
  <c r="AA52"/>
  <c r="L54"/>
  <c r="F80" l="1"/>
  <c r="AC78"/>
  <c r="D86"/>
  <c r="N61"/>
  <c r="AC54"/>
  <c r="L61"/>
  <c r="AA54"/>
  <c r="F86" l="1"/>
  <c r="AC80"/>
  <c r="D88"/>
  <c r="AA61"/>
  <c r="L63"/>
  <c r="AC61"/>
  <c r="N63"/>
  <c r="AC86" l="1"/>
  <c r="F88"/>
  <c r="D94"/>
  <c r="L70"/>
  <c r="AA63"/>
  <c r="N70"/>
  <c r="AC70" s="1"/>
  <c r="AC63"/>
  <c r="F94" l="1"/>
  <c r="AC94" s="1"/>
  <c r="AC88"/>
  <c r="AA70"/>
  <c r="L72"/>
  <c r="L78" l="1"/>
  <c r="AA72"/>
  <c r="L80" l="1"/>
  <c r="AA78"/>
  <c r="L86" l="1"/>
  <c r="AA80"/>
  <c r="L88" l="1"/>
  <c r="AA86"/>
  <c r="L94" l="1"/>
  <c r="AA94" s="1"/>
  <c r="AA88"/>
</calcChain>
</file>

<file path=xl/sharedStrings.xml><?xml version="1.0" encoding="utf-8"?>
<sst xmlns="http://schemas.openxmlformats.org/spreadsheetml/2006/main" count="416" uniqueCount="196">
  <si>
    <t>TASK FORCE #10C  TOTALS</t>
  </si>
  <si>
    <t>BENZIE</t>
  </si>
  <si>
    <t>Work Description</t>
  </si>
  <si>
    <t>STP</t>
  </si>
  <si>
    <t>STATE-D</t>
  </si>
  <si>
    <t>LOCAL</t>
  </si>
  <si>
    <t>TOTAL</t>
  </si>
  <si>
    <t>GRAND TRAVERSE</t>
  </si>
  <si>
    <t>LEELANAU</t>
  </si>
  <si>
    <t>'12 UNSPENT APPROP</t>
  </si>
  <si>
    <t>'13 TARGET</t>
  </si>
  <si>
    <t>'13 BEG BAL</t>
  </si>
  <si>
    <t>'13 END BAL</t>
  </si>
  <si>
    <t>'14 TARGET</t>
  </si>
  <si>
    <t>'14 BEG BAL</t>
  </si>
  <si>
    <t>'14 END BAL</t>
  </si>
  <si>
    <t>'15 TARGET</t>
  </si>
  <si>
    <t>'15 BEG BAL</t>
  </si>
  <si>
    <t>'15 END BAL</t>
  </si>
  <si>
    <t>'16 TARGET</t>
  </si>
  <si>
    <t>'16 BEG BAL</t>
  </si>
  <si>
    <t>'16 END BAL</t>
  </si>
  <si>
    <t>'17 TARGET</t>
  </si>
  <si>
    <t>'17 BEG BAL</t>
  </si>
  <si>
    <t>'17 END BAL</t>
  </si>
  <si>
    <t>(Platte Road S .84 Mile)</t>
  </si>
  <si>
    <t xml:space="preserve">Warren Road </t>
  </si>
  <si>
    <t>Transit (JN 105738)</t>
  </si>
  <si>
    <t>(Maintenance Equip)</t>
  </si>
  <si>
    <t>Cinder  (JN 112904)</t>
  </si>
  <si>
    <t>(Pioneer - CR 669)</t>
  </si>
  <si>
    <t>Lindy Road (JN 115947)</t>
  </si>
  <si>
    <t>Transit</t>
  </si>
  <si>
    <t>Fort Road to Herman Road</t>
  </si>
  <si>
    <t>(Benzie CL-Barnes Rd)</t>
  </si>
  <si>
    <t>N Long Lake (JN109552)</t>
  </si>
  <si>
    <t>Facility Improvements</t>
  </si>
  <si>
    <t>CR633 (JN109554)</t>
  </si>
  <si>
    <t>CR 614</t>
  </si>
  <si>
    <t>Additional Funding</t>
  </si>
  <si>
    <t>Lake Ann Road</t>
  </si>
  <si>
    <t>Church St to Hobbs Hwy</t>
  </si>
  <si>
    <t>'18 TARGET</t>
  </si>
  <si>
    <t>'18 BEG BAL</t>
  </si>
  <si>
    <t>'18 END BAL</t>
  </si>
  <si>
    <t>Fed-D</t>
  </si>
  <si>
    <t>(M-115 to W. T-vill Line)</t>
  </si>
  <si>
    <t>Illustrative List of Potential Projects</t>
  </si>
  <si>
    <t xml:space="preserve">GRAND TRAVERSE </t>
  </si>
  <si>
    <t>State-D</t>
  </si>
  <si>
    <t>Local</t>
  </si>
  <si>
    <t>Total</t>
  </si>
  <si>
    <t>BATA</t>
  </si>
  <si>
    <t>Bus purchase</t>
  </si>
  <si>
    <t>Goose Rd (JN 119201)</t>
  </si>
  <si>
    <t>US 31 to Pioneer Road</t>
  </si>
  <si>
    <t>Maple City Hwy (JN 119198)</t>
  </si>
  <si>
    <t>Resurface</t>
  </si>
  <si>
    <t>Warren Rd (JN 119197)</t>
  </si>
  <si>
    <t>Resurface/widen</t>
  </si>
  <si>
    <t>Lobb Road</t>
  </si>
  <si>
    <t>3 Mile Rd.</t>
  </si>
  <si>
    <t>Van Purchase</t>
  </si>
  <si>
    <t>Bus Purchase</t>
  </si>
  <si>
    <t>Federal-Aid Buyout</t>
  </si>
  <si>
    <t>Oakland County</t>
  </si>
  <si>
    <t>'19 TARGET</t>
  </si>
  <si>
    <t>'19 BEG BAL</t>
  </si>
  <si>
    <t>Maple to Cedar Run</t>
  </si>
  <si>
    <t>'20 TARGET</t>
  </si>
  <si>
    <t>'20 BEG BAL</t>
  </si>
  <si>
    <t>'20 END BAL</t>
  </si>
  <si>
    <t>Facility Construction</t>
  </si>
  <si>
    <t>Bugai - Perrins</t>
  </si>
  <si>
    <t xml:space="preserve">CR 614 </t>
  </si>
  <si>
    <t xml:space="preserve">CR 677 </t>
  </si>
  <si>
    <t xml:space="preserve">CR 616 </t>
  </si>
  <si>
    <t xml:space="preserve">CR 626 </t>
  </si>
  <si>
    <t xml:space="preserve">CR 620 </t>
  </si>
  <si>
    <t xml:space="preserve">CR 640 </t>
  </si>
  <si>
    <t xml:space="preserve">CR 637 </t>
  </si>
  <si>
    <t xml:space="preserve">CR 629 </t>
  </si>
  <si>
    <t xml:space="preserve">CR 675 </t>
  </si>
  <si>
    <t xml:space="preserve">CR 651 </t>
  </si>
  <si>
    <t xml:space="preserve">CR 669 </t>
  </si>
  <si>
    <t>from CR 641 to Perrins Landing</t>
  </si>
  <si>
    <t>S. of M-72</t>
  </si>
  <si>
    <t>from CR 614 to CR 651</t>
  </si>
  <si>
    <t>from CR 637 to CR 631</t>
  </si>
  <si>
    <t>from CR 651 to CR 645</t>
  </si>
  <si>
    <t>from CR 629 to north end</t>
  </si>
  <si>
    <t>N. of CR 626</t>
  </si>
  <si>
    <t>W. of Perrins Landing</t>
  </si>
  <si>
    <t>from M-204 to CR 626</t>
  </si>
  <si>
    <t>from Knollwood to Cathead Bay Road</t>
  </si>
  <si>
    <t>N. of M-72</t>
  </si>
  <si>
    <t>from Plowman Rd to M-22</t>
  </si>
  <si>
    <t>from Maple City to Cedar</t>
  </si>
  <si>
    <t>from M-72 to Cedar</t>
  </si>
  <si>
    <t>from M-72 to Hoxie Rd</t>
  </si>
  <si>
    <t>from M-22 to Good Harbor Bay</t>
  </si>
  <si>
    <t>GPS tablets</t>
  </si>
  <si>
    <t>Dispatch Software</t>
  </si>
  <si>
    <t>Bus shelters</t>
  </si>
  <si>
    <t>Pavement Mrkg/Symbols</t>
  </si>
  <si>
    <t>Various</t>
  </si>
  <si>
    <t>Engine Diagnostic Smoke Machine</t>
  </si>
  <si>
    <t>New Work Station</t>
  </si>
  <si>
    <t>Card Security System</t>
  </si>
  <si>
    <t>Cass Road Security Cameras</t>
  </si>
  <si>
    <t>Shoretel System Upgrade</t>
  </si>
  <si>
    <t>Parking Barn Improvements</t>
  </si>
  <si>
    <t>Cass Road Lot Improvements</t>
  </si>
  <si>
    <t>Barn Floor Scrubber</t>
  </si>
  <si>
    <t xml:space="preserve">Cedar Run </t>
  </si>
  <si>
    <t>N Long Lake to Harris</t>
  </si>
  <si>
    <t xml:space="preserve">Various </t>
  </si>
  <si>
    <t>County Line Rd to Fenton St./ VL to Blackman Rd.</t>
  </si>
  <si>
    <t>Blackman Road/Fenton St (119205)</t>
  </si>
  <si>
    <t>Gray Rd to Barney Rd</t>
  </si>
  <si>
    <t>Cedar Run Rd (124215)</t>
  </si>
  <si>
    <t>Garfield Road (119204)</t>
  </si>
  <si>
    <t>(Computer Equip)</t>
  </si>
  <si>
    <t>Transit (JN119208/9)</t>
  </si>
  <si>
    <t>Transit(JN105739/JN119215)</t>
  </si>
  <si>
    <t>Transit (JN 115944)</t>
  </si>
  <si>
    <t>'21 TARGET</t>
  </si>
  <si>
    <t>'21 BEG BAL</t>
  </si>
  <si>
    <t>River Rd</t>
  </si>
  <si>
    <t>'22 TARGET</t>
  </si>
  <si>
    <t>'22 BEG BAL</t>
  </si>
  <si>
    <t>'23 TARGET</t>
  </si>
  <si>
    <t>'23 BEG BAL</t>
  </si>
  <si>
    <t>'23 END BAL</t>
  </si>
  <si>
    <t xml:space="preserve">Preventative Maintainance </t>
  </si>
  <si>
    <t>Blackman to M-113</t>
  </si>
  <si>
    <r>
      <t xml:space="preserve">Homestead Rd. </t>
    </r>
    <r>
      <rPr>
        <sz val="8"/>
        <rFont val="Century Gothic"/>
        <family val="2"/>
      </rPr>
      <t>(JN130376)</t>
    </r>
  </si>
  <si>
    <t>Radio upgrades (base &amp; towers)</t>
  </si>
  <si>
    <t>Garfield to 1370ft south of Smith Rd</t>
  </si>
  <si>
    <t>Bus Purchase (2)</t>
  </si>
  <si>
    <t>Bus Purchase (2) - less than 30ft</t>
  </si>
  <si>
    <t>Secor to N. Long Lake Rd - 1.75mi.</t>
  </si>
  <si>
    <t>Transit (JN132419)</t>
  </si>
  <si>
    <r>
      <t xml:space="preserve">E. Long Lake </t>
    </r>
    <r>
      <rPr>
        <sz val="10"/>
        <color theme="1"/>
        <rFont val="Calibri"/>
        <family val="2"/>
        <scheme val="minor"/>
      </rPr>
      <t>(JN130374)</t>
    </r>
  </si>
  <si>
    <t>Homestead Rd to .34 mi N of Eastman Road - 3.48mi.</t>
  </si>
  <si>
    <t>Marshall Road (JN119196)</t>
  </si>
  <si>
    <t>Transit (JN132422)</t>
  </si>
  <si>
    <t>notes</t>
  </si>
  <si>
    <t>CR 669 (JN130377)</t>
  </si>
  <si>
    <t>Transit (JN132425)</t>
  </si>
  <si>
    <t>Transit (JN132423)</t>
  </si>
  <si>
    <t>Walton Rd. (JN130378)</t>
  </si>
  <si>
    <t>Transit (JN132424)</t>
  </si>
  <si>
    <t>replaces CR677 (south of M-72) and increases STL to $150k</t>
  </si>
  <si>
    <t>M-22 - Good Harbor Bay</t>
  </si>
  <si>
    <t>Federal Land access program, NOT RTF funded</t>
  </si>
  <si>
    <t>Marshall to Pioneer</t>
  </si>
  <si>
    <t>Shelters</t>
  </si>
  <si>
    <t xml:space="preserve">CR633 </t>
  </si>
  <si>
    <t>LV Hills to CR618</t>
  </si>
  <si>
    <t>Facilities</t>
  </si>
  <si>
    <t>Maintainance Equipment</t>
  </si>
  <si>
    <t>Target</t>
  </si>
  <si>
    <t>Leftover</t>
  </si>
  <si>
    <t>'19 RTF END BAL</t>
  </si>
  <si>
    <t>'19 ALLOCATION END BAL</t>
  </si>
  <si>
    <t>'20 ALLOCATION END BAL</t>
  </si>
  <si>
    <t>'21 ALLOCATION END BAL</t>
  </si>
  <si>
    <t>CR669</t>
  </si>
  <si>
    <t>'21 RTF END BAL</t>
  </si>
  <si>
    <t>'22 RTF END BAL</t>
  </si>
  <si>
    <t>'22 ALLOCATION END BAL</t>
  </si>
  <si>
    <t>'23 ALLOCATION END BAL</t>
  </si>
  <si>
    <t>'20 RTF END BAL</t>
  </si>
  <si>
    <t>Computer Equipment</t>
  </si>
  <si>
    <t>Benzonia TL to Betsie R.</t>
  </si>
  <si>
    <t>Vehicle purchase</t>
  </si>
  <si>
    <t>Fogg Rd. to Fowler Rd. - overlay</t>
  </si>
  <si>
    <t>19 County Expend</t>
  </si>
  <si>
    <t>20 County Expend</t>
  </si>
  <si>
    <t>21 County Expend</t>
  </si>
  <si>
    <t>22 County Expend</t>
  </si>
  <si>
    <t>23 County Expend</t>
  </si>
  <si>
    <t>Preventative Maintainance (JN205774)</t>
  </si>
  <si>
    <t>Preventative Maintainance (JN 205773)</t>
  </si>
  <si>
    <t>Village of Kingsley (JN205711)</t>
  </si>
  <si>
    <t xml:space="preserve">M-72 to Lincoln Rd. </t>
  </si>
  <si>
    <t>Lincoln Rd. to CR614 (Fouch)</t>
  </si>
  <si>
    <t>CR614 (Fouch) to Lakeview Hills Rd.</t>
  </si>
  <si>
    <t>CR641-Lake Leelanau Dr. (JN205818)</t>
  </si>
  <si>
    <t>CR641-Bugai Rd (JN205781)</t>
  </si>
  <si>
    <t>CR641-Bugai Rd (JN205809)</t>
  </si>
  <si>
    <t>Transit (JN205709)</t>
  </si>
  <si>
    <t>Transit (JN205708)</t>
  </si>
  <si>
    <t>Transit (JN205425)</t>
  </si>
  <si>
    <t>MDOT adjusted StateD values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</si>
</sst>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164" formatCode="&quot;$&quot;#,##0"/>
  </numFmts>
  <fonts count="22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Century Gothic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Century Gothic"/>
      <family val="2"/>
    </font>
    <font>
      <sz val="10"/>
      <name val="Tahoma"/>
      <family val="2"/>
    </font>
    <font>
      <i/>
      <sz val="10"/>
      <name val="Century Gothic"/>
      <family val="2"/>
    </font>
    <font>
      <b/>
      <sz val="12"/>
      <color rgb="FFFF0000"/>
      <name val="Century Gothic"/>
      <family val="2"/>
    </font>
    <font>
      <sz val="10"/>
      <color theme="1"/>
      <name val="Arial"/>
      <family val="2"/>
    </font>
    <font>
      <i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0"/>
      <color theme="1"/>
      <name val="Calibri"/>
      <family val="2"/>
      <scheme val="minor"/>
    </font>
    <font>
      <i/>
      <sz val="1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00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9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7" fontId="4" fillId="2" borderId="0"/>
    <xf numFmtId="7" fontId="4" fillId="2" borderId="0"/>
    <xf numFmtId="7" fontId="4" fillId="2" borderId="0"/>
    <xf numFmtId="0" fontId="4" fillId="0" borderId="0"/>
    <xf numFmtId="3" fontId="4" fillId="2" borderId="0"/>
    <xf numFmtId="7" fontId="4" fillId="2" borderId="0"/>
    <xf numFmtId="5" fontId="4" fillId="2" borderId="0"/>
    <xf numFmtId="0" fontId="4" fillId="2" borderId="0"/>
    <xf numFmtId="2" fontId="4" fillId="2" borderId="0"/>
    <xf numFmtId="0" fontId="4" fillId="0" borderId="0"/>
    <xf numFmtId="0" fontId="4" fillId="0" borderId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0"/>
  </cellStyleXfs>
  <cellXfs count="204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5" fontId="1" fillId="2" borderId="0" xfId="1" quotePrefix="1" applyNumberFormat="1" applyFont="1" applyProtection="1"/>
    <xf numFmtId="41" fontId="1" fillId="2" borderId="0" xfId="2" applyNumberFormat="1" applyFont="1" applyProtection="1"/>
    <xf numFmtId="0" fontId="3" fillId="2" borderId="0" xfId="0" applyFont="1" applyFill="1" applyAlignment="1" applyProtection="1">
      <alignment horizontal="center"/>
      <protection locked="0"/>
    </xf>
    <xf numFmtId="5" fontId="1" fillId="2" borderId="0" xfId="1" applyNumberFormat="1" applyFont="1" applyAlignment="1" applyProtection="1">
      <alignment horizontal="center"/>
    </xf>
    <xf numFmtId="41" fontId="1" fillId="2" borderId="0" xfId="2" applyNumberFormat="1" applyFont="1" applyAlignment="1" applyProtection="1">
      <alignment horizontal="center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5" fontId="1" fillId="2" borderId="2" xfId="1" quotePrefix="1" applyNumberFormat="1" applyFont="1" applyBorder="1" applyProtection="1"/>
    <xf numFmtId="41" fontId="1" fillId="2" borderId="3" xfId="2" applyNumberFormat="1" applyFont="1" applyBorder="1" applyProtection="1"/>
    <xf numFmtId="41" fontId="1" fillId="2" borderId="3" xfId="2" applyNumberFormat="1" applyFont="1" applyBorder="1" applyAlignment="1" applyProtection="1">
      <alignment horizontal="center"/>
    </xf>
    <xf numFmtId="5" fontId="1" fillId="2" borderId="3" xfId="1" quotePrefix="1" applyNumberFormat="1" applyFont="1" applyBorder="1" applyProtection="1"/>
    <xf numFmtId="41" fontId="1" fillId="2" borderId="4" xfId="2" applyNumberFormat="1" applyFont="1" applyBorder="1" applyAlignment="1" applyProtection="1">
      <alignment horizontal="center"/>
    </xf>
    <xf numFmtId="5" fontId="1" fillId="2" borderId="5" xfId="1" quotePrefix="1" applyNumberFormat="1" applyFont="1" applyBorder="1" applyProtection="1"/>
    <xf numFmtId="41" fontId="1" fillId="2" borderId="0" xfId="2" applyNumberFormat="1" applyFont="1" applyBorder="1" applyProtection="1"/>
    <xf numFmtId="41" fontId="1" fillId="2" borderId="0" xfId="2" applyNumberFormat="1" applyFont="1" applyBorder="1" applyAlignment="1" applyProtection="1">
      <alignment horizontal="center"/>
    </xf>
    <xf numFmtId="5" fontId="1" fillId="2" borderId="0" xfId="1" quotePrefix="1" applyNumberFormat="1" applyFont="1" applyBorder="1" applyProtection="1"/>
    <xf numFmtId="41" fontId="1" fillId="2" borderId="6" xfId="2" applyNumberFormat="1" applyFont="1" applyBorder="1" applyAlignment="1" applyProtection="1">
      <alignment horizontal="center"/>
    </xf>
    <xf numFmtId="5" fontId="1" fillId="2" borderId="0" xfId="1" applyNumberFormat="1" applyFont="1" applyBorder="1" applyAlignment="1" applyProtection="1">
      <alignment horizontal="center"/>
    </xf>
    <xf numFmtId="5" fontId="1" fillId="2" borderId="7" xfId="1" quotePrefix="1" applyNumberFormat="1" applyFont="1" applyBorder="1" applyProtection="1"/>
    <xf numFmtId="41" fontId="1" fillId="2" borderId="8" xfId="2" applyNumberFormat="1" applyFont="1" applyBorder="1" applyProtection="1"/>
    <xf numFmtId="5" fontId="1" fillId="2" borderId="8" xfId="1" applyNumberFormat="1" applyFont="1" applyBorder="1" applyAlignment="1" applyProtection="1">
      <alignment horizontal="center"/>
    </xf>
    <xf numFmtId="5" fontId="9" fillId="2" borderId="8" xfId="1" applyNumberFormat="1" applyFont="1" applyBorder="1" applyAlignment="1" applyProtection="1">
      <alignment horizontal="center"/>
    </xf>
    <xf numFmtId="5" fontId="1" fillId="2" borderId="8" xfId="1" quotePrefix="1" applyNumberFormat="1" applyFont="1" applyBorder="1" applyProtection="1"/>
    <xf numFmtId="164" fontId="5" fillId="0" borderId="10" xfId="0" applyNumberFormat="1" applyFont="1" applyBorder="1" applyAlignment="1" applyProtection="1">
      <alignment horizontal="center"/>
    </xf>
    <xf numFmtId="164" fontId="5" fillId="0" borderId="11" xfId="0" applyNumberFormat="1" applyFont="1" applyBorder="1" applyAlignment="1" applyProtection="1">
      <alignment horizontal="center"/>
    </xf>
    <xf numFmtId="5" fontId="1" fillId="2" borderId="11" xfId="1" applyNumberFormat="1" applyFont="1" applyBorder="1" applyAlignment="1" applyProtection="1">
      <alignment horizontal="center"/>
    </xf>
    <xf numFmtId="0" fontId="3" fillId="6" borderId="1" xfId="0" applyFont="1" applyFill="1" applyBorder="1" applyProtection="1">
      <protection locked="0"/>
    </xf>
    <xf numFmtId="0" fontId="1" fillId="6" borderId="0" xfId="0" applyFont="1" applyFill="1" applyProtection="1"/>
    <xf numFmtId="0" fontId="1" fillId="6" borderId="3" xfId="0" applyFont="1" applyFill="1" applyBorder="1" applyProtection="1"/>
    <xf numFmtId="0" fontId="1" fillId="6" borderId="0" xfId="0" applyFont="1" applyFill="1" applyBorder="1" applyProtection="1"/>
    <xf numFmtId="0" fontId="6" fillId="6" borderId="0" xfId="0" applyFont="1" applyFill="1" applyBorder="1" applyProtection="1">
      <protection locked="0"/>
    </xf>
    <xf numFmtId="0" fontId="1" fillId="6" borderId="8" xfId="0" applyFont="1" applyFill="1" applyBorder="1" applyProtection="1"/>
    <xf numFmtId="0" fontId="6" fillId="6" borderId="0" xfId="0" applyFont="1" applyFill="1" applyProtection="1">
      <protection locked="0"/>
    </xf>
    <xf numFmtId="0" fontId="7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0" fillId="6" borderId="0" xfId="0" applyFill="1" applyProtection="1"/>
    <xf numFmtId="5" fontId="1" fillId="2" borderId="13" xfId="1" applyNumberFormat="1" applyFont="1" applyBorder="1" applyAlignment="1" applyProtection="1">
      <alignment horizontal="center"/>
    </xf>
    <xf numFmtId="0" fontId="6" fillId="3" borderId="12" xfId="0" applyFont="1" applyFill="1" applyBorder="1" applyProtection="1">
      <protection locked="0"/>
    </xf>
    <xf numFmtId="0" fontId="6" fillId="3" borderId="11" xfId="0" applyFont="1" applyFill="1" applyBorder="1" applyProtection="1">
      <protection locked="0"/>
    </xf>
    <xf numFmtId="5" fontId="6" fillId="3" borderId="11" xfId="1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5" fontId="1" fillId="2" borderId="16" xfId="1" applyNumberFormat="1" applyFont="1" applyBorder="1" applyAlignment="1" applyProtection="1">
      <alignment horizontal="center"/>
    </xf>
    <xf numFmtId="5" fontId="1" fillId="2" borderId="16" xfId="2" applyNumberFormat="1" applyFont="1" applyBorder="1" applyAlignment="1" applyProtection="1">
      <alignment horizontal="center"/>
    </xf>
    <xf numFmtId="0" fontId="0" fillId="4" borderId="12" xfId="0" applyFill="1" applyBorder="1"/>
    <xf numFmtId="5" fontId="1" fillId="5" borderId="16" xfId="1" applyNumberFormat="1" applyFont="1" applyFill="1" applyBorder="1" applyAlignment="1" applyProtection="1">
      <alignment horizontal="center"/>
    </xf>
    <xf numFmtId="5" fontId="9" fillId="5" borderId="16" xfId="1" applyNumberFormat="1" applyFont="1" applyFill="1" applyBorder="1" applyAlignment="1" applyProtection="1">
      <alignment horizontal="center"/>
    </xf>
    <xf numFmtId="5" fontId="1" fillId="5" borderId="16" xfId="2" applyNumberFormat="1" applyFont="1" applyFill="1" applyBorder="1" applyAlignment="1" applyProtection="1">
      <alignment horizontal="center"/>
    </xf>
    <xf numFmtId="0" fontId="1" fillId="2" borderId="7" xfId="0" quotePrefix="1" applyFont="1" applyFill="1" applyBorder="1" applyProtection="1"/>
    <xf numFmtId="0" fontId="1" fillId="2" borderId="8" xfId="0" quotePrefix="1" applyFont="1" applyFill="1" applyBorder="1" applyProtection="1"/>
    <xf numFmtId="5" fontId="6" fillId="3" borderId="12" xfId="1" applyNumberFormat="1" applyFont="1" applyFill="1" applyBorder="1" applyProtection="1"/>
    <xf numFmtId="0" fontId="0" fillId="4" borderId="11" xfId="0" applyFill="1" applyBorder="1"/>
    <xf numFmtId="5" fontId="6" fillId="7" borderId="11" xfId="1" applyNumberFormat="1" applyFont="1" applyFill="1" applyBorder="1" applyProtection="1">
      <protection locked="0"/>
    </xf>
    <xf numFmtId="5" fontId="6" fillId="7" borderId="11" xfId="1" applyNumberFormat="1" applyFont="1" applyFill="1" applyBorder="1" applyAlignment="1" applyProtection="1">
      <alignment horizontal="center"/>
      <protection locked="0"/>
    </xf>
    <xf numFmtId="5" fontId="6" fillId="8" borderId="11" xfId="0" applyNumberFormat="1" applyFont="1" applyFill="1" applyBorder="1" applyProtection="1">
      <protection locked="0"/>
    </xf>
    <xf numFmtId="5" fontId="6" fillId="7" borderId="11" xfId="0" applyNumberFormat="1" applyFont="1" applyFill="1" applyBorder="1" applyProtection="1">
      <protection locked="0"/>
    </xf>
    <xf numFmtId="0" fontId="6" fillId="8" borderId="11" xfId="0" applyFont="1" applyFill="1" applyBorder="1" applyProtection="1">
      <protection locked="0"/>
    </xf>
    <xf numFmtId="0" fontId="6" fillId="7" borderId="11" xfId="0" applyFont="1" applyFill="1" applyBorder="1" applyProtection="1">
      <protection locked="0"/>
    </xf>
    <xf numFmtId="0" fontId="7" fillId="3" borderId="11" xfId="0" applyFont="1" applyFill="1" applyBorder="1" applyProtection="1">
      <protection locked="0"/>
    </xf>
    <xf numFmtId="5" fontId="1" fillId="2" borderId="2" xfId="3" quotePrefix="1" applyNumberFormat="1" applyFont="1" applyBorder="1" applyProtection="1"/>
    <xf numFmtId="5" fontId="1" fillId="2" borderId="3" xfId="3" quotePrefix="1" applyNumberFormat="1" applyFont="1" applyBorder="1" applyProtection="1"/>
    <xf numFmtId="5" fontId="1" fillId="2" borderId="5" xfId="3" quotePrefix="1" applyNumberFormat="1" applyFont="1" applyBorder="1" applyProtection="1"/>
    <xf numFmtId="5" fontId="1" fillId="2" borderId="0" xfId="3" quotePrefix="1" applyNumberFormat="1" applyFont="1" applyBorder="1" applyProtection="1"/>
    <xf numFmtId="14" fontId="6" fillId="3" borderId="12" xfId="1" applyNumberFormat="1" applyFont="1" applyFill="1" applyBorder="1" applyAlignment="1" applyProtection="1">
      <alignment horizontal="left"/>
      <protection locked="0"/>
    </xf>
    <xf numFmtId="0" fontId="7" fillId="3" borderId="12" xfId="0" applyFont="1" applyFill="1" applyBorder="1" applyProtection="1">
      <protection locked="0"/>
    </xf>
    <xf numFmtId="0" fontId="7" fillId="6" borderId="0" xfId="0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3" borderId="12" xfId="0" applyFill="1" applyBorder="1" applyProtection="1">
      <protection locked="0"/>
    </xf>
    <xf numFmtId="5" fontId="1" fillId="2" borderId="7" xfId="3" quotePrefix="1" applyNumberFormat="1" applyFont="1" applyBorder="1" applyProtection="1"/>
    <xf numFmtId="0" fontId="0" fillId="6" borderId="8" xfId="0" applyFill="1" applyBorder="1" applyProtection="1"/>
    <xf numFmtId="5" fontId="1" fillId="2" borderId="8" xfId="3" quotePrefix="1" applyNumberFormat="1" applyFont="1" applyBorder="1" applyProtection="1"/>
    <xf numFmtId="7" fontId="6" fillId="7" borderId="11" xfId="1" applyFont="1" applyFill="1" applyBorder="1" applyProtection="1">
      <protection locked="0"/>
    </xf>
    <xf numFmtId="0" fontId="7" fillId="7" borderId="11" xfId="0" applyFont="1" applyFill="1" applyBorder="1" applyProtection="1">
      <protection locked="0"/>
    </xf>
    <xf numFmtId="0" fontId="0" fillId="7" borderId="11" xfId="0" applyFill="1" applyBorder="1" applyProtection="1">
      <protection locked="0"/>
    </xf>
    <xf numFmtId="5" fontId="6" fillId="3" borderId="11" xfId="1" applyNumberFormat="1" applyFont="1" applyFill="1" applyBorder="1" applyProtection="1">
      <protection locked="0"/>
    </xf>
    <xf numFmtId="5" fontId="6" fillId="3" borderId="18" xfId="1" applyNumberFormat="1" applyFont="1" applyFill="1" applyBorder="1" applyAlignment="1" applyProtection="1">
      <alignment horizontal="center"/>
      <protection locked="0"/>
    </xf>
    <xf numFmtId="5" fontId="1" fillId="5" borderId="19" xfId="1" applyNumberFormat="1" applyFont="1" applyFill="1" applyBorder="1" applyAlignment="1" applyProtection="1">
      <alignment horizontal="center"/>
    </xf>
    <xf numFmtId="0" fontId="1" fillId="3" borderId="11" xfId="0" quotePrefix="1" applyFont="1" applyFill="1" applyBorder="1" applyProtection="1">
      <protection locked="0"/>
    </xf>
    <xf numFmtId="5" fontId="1" fillId="2" borderId="19" xfId="2" applyNumberFormat="1" applyFont="1" applyBorder="1" applyAlignment="1" applyProtection="1">
      <alignment horizontal="center"/>
    </xf>
    <xf numFmtId="5" fontId="1" fillId="5" borderId="19" xfId="2" applyNumberFormat="1" applyFont="1" applyFill="1" applyBorder="1" applyAlignment="1" applyProtection="1">
      <alignment horizontal="center"/>
    </xf>
    <xf numFmtId="0" fontId="3" fillId="6" borderId="0" xfId="0" applyFont="1" applyFill="1" applyProtection="1">
      <protection locked="0"/>
    </xf>
    <xf numFmtId="5" fontId="9" fillId="2" borderId="3" xfId="1" applyNumberFormat="1" applyFont="1" applyBorder="1" applyAlignment="1" applyProtection="1">
      <alignment horizontal="center"/>
    </xf>
    <xf numFmtId="5" fontId="1" fillId="2" borderId="3" xfId="1" applyNumberFormat="1" applyFont="1" applyBorder="1" applyAlignment="1" applyProtection="1">
      <alignment horizontal="center"/>
    </xf>
    <xf numFmtId="5" fontId="9" fillId="2" borderId="4" xfId="1" applyNumberFormat="1" applyFont="1" applyBorder="1" applyAlignment="1" applyProtection="1">
      <alignment horizontal="center"/>
    </xf>
    <xf numFmtId="5" fontId="1" fillId="2" borderId="6" xfId="1" applyNumberFormat="1" applyFont="1" applyBorder="1" applyAlignment="1" applyProtection="1">
      <alignment horizontal="center"/>
    </xf>
    <xf numFmtId="0" fontId="6" fillId="2" borderId="5" xfId="0" applyFont="1" applyFill="1" applyBorder="1" applyProtection="1">
      <protection locked="0"/>
    </xf>
    <xf numFmtId="5" fontId="1" fillId="2" borderId="0" xfId="1" applyNumberFormat="1" applyFont="1" applyBorder="1" applyAlignment="1" applyProtection="1">
      <alignment horizontal="center"/>
      <protection locked="0"/>
    </xf>
    <xf numFmtId="5" fontId="1" fillId="2" borderId="6" xfId="1" applyNumberFormat="1" applyFont="1" applyBorder="1" applyAlignment="1" applyProtection="1">
      <alignment horizontal="center"/>
      <protection locked="0"/>
    </xf>
    <xf numFmtId="5" fontId="1" fillId="2" borderId="9" xfId="1" applyNumberFormat="1" applyFont="1" applyBorder="1" applyAlignment="1" applyProtection="1">
      <alignment horizontal="center"/>
    </xf>
    <xf numFmtId="5" fontId="1" fillId="2" borderId="4" xfId="1" applyNumberFormat="1" applyFont="1" applyBorder="1" applyAlignment="1" applyProtection="1">
      <alignment horizontal="center"/>
    </xf>
    <xf numFmtId="0" fontId="6" fillId="0" borderId="5" xfId="0" applyFont="1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10" fillId="0" borderId="0" xfId="0" applyFont="1"/>
    <xf numFmtId="164" fontId="0" fillId="0" borderId="17" xfId="0" applyNumberForma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164" fontId="0" fillId="0" borderId="11" xfId="0" applyNumberFormat="1" applyBorder="1" applyAlignment="1">
      <alignment horizontal="center"/>
    </xf>
    <xf numFmtId="0" fontId="0" fillId="0" borderId="11" xfId="0" applyBorder="1"/>
    <xf numFmtId="164" fontId="0" fillId="0" borderId="10" xfId="0" applyNumberFormat="1" applyBorder="1" applyAlignment="1">
      <alignment horizontal="center"/>
    </xf>
    <xf numFmtId="0" fontId="0" fillId="0" borderId="10" xfId="0" applyBorder="1"/>
    <xf numFmtId="0" fontId="8" fillId="0" borderId="1" xfId="0" applyFont="1" applyBorder="1" applyAlignment="1">
      <alignment horizontal="center"/>
    </xf>
    <xf numFmtId="0" fontId="0" fillId="0" borderId="0" xfId="0"/>
    <xf numFmtId="0" fontId="6" fillId="0" borderId="10" xfId="0" applyFont="1" applyFill="1" applyBorder="1" applyProtection="1">
      <protection locked="0"/>
    </xf>
    <xf numFmtId="5" fontId="6" fillId="0" borderId="10" xfId="1" applyNumberFormat="1" applyFont="1" applyFill="1" applyBorder="1" applyAlignment="1" applyProtection="1">
      <alignment horizontal="center"/>
      <protection locked="0"/>
    </xf>
    <xf numFmtId="5" fontId="6" fillId="0" borderId="20" xfId="1" applyNumberFormat="1" applyFont="1" applyFill="1" applyBorder="1" applyAlignment="1" applyProtection="1">
      <alignment horizontal="center"/>
      <protection locked="0"/>
    </xf>
    <xf numFmtId="5" fontId="1" fillId="5" borderId="0" xfId="1" applyNumberFormat="1" applyFont="1" applyFill="1" applyBorder="1" applyAlignment="1" applyProtection="1">
      <alignment horizontal="center"/>
    </xf>
    <xf numFmtId="5" fontId="1" fillId="5" borderId="0" xfId="2" applyNumberFormat="1" applyFont="1" applyFill="1" applyBorder="1" applyAlignment="1" applyProtection="1">
      <alignment horizontal="center"/>
    </xf>
    <xf numFmtId="0" fontId="0" fillId="6" borderId="0" xfId="0" applyFill="1" applyBorder="1" applyProtection="1"/>
    <xf numFmtId="5" fontId="1" fillId="2" borderId="0" xfId="2" applyNumberFormat="1" applyFont="1" applyBorder="1" applyAlignment="1" applyProtection="1">
      <alignment horizontal="center"/>
    </xf>
    <xf numFmtId="164" fontId="12" fillId="0" borderId="10" xfId="0" applyNumberFormat="1" applyFont="1" applyBorder="1" applyAlignment="1" applyProtection="1">
      <alignment horizontal="center"/>
    </xf>
    <xf numFmtId="164" fontId="11" fillId="9" borderId="10" xfId="12" applyNumberFormat="1" applyBorder="1" applyAlignment="1" applyProtection="1">
      <alignment horizontal="center"/>
    </xf>
    <xf numFmtId="164" fontId="11" fillId="10" borderId="11" xfId="13" applyNumberFormat="1" applyBorder="1" applyAlignment="1" applyProtection="1">
      <alignment horizontal="center"/>
    </xf>
    <xf numFmtId="0" fontId="14" fillId="3" borderId="11" xfId="0" applyFont="1" applyFill="1" applyBorder="1" applyProtection="1">
      <protection locked="0"/>
    </xf>
    <xf numFmtId="164" fontId="1" fillId="0" borderId="10" xfId="0" applyNumberFormat="1" applyFont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3" fillId="0" borderId="11" xfId="1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>
      <alignment wrapText="1"/>
    </xf>
    <xf numFmtId="3" fontId="13" fillId="0" borderId="11" xfId="1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10" applyFont="1" applyFill="1" applyBorder="1" applyAlignment="1" applyProtection="1">
      <alignment horizontal="left" vertical="center"/>
      <protection locked="0"/>
    </xf>
    <xf numFmtId="164" fontId="16" fillId="0" borderId="11" xfId="0" applyNumberFormat="1" applyFont="1" applyFill="1" applyBorder="1"/>
    <xf numFmtId="3" fontId="13" fillId="0" borderId="11" xfId="10" applyNumberFormat="1" applyFont="1" applyFill="1" applyBorder="1" applyAlignment="1" applyProtection="1">
      <alignment horizontal="center" vertical="center"/>
      <protection locked="0"/>
    </xf>
    <xf numFmtId="3" fontId="16" fillId="0" borderId="11" xfId="0" applyNumberFormat="1" applyFont="1" applyFill="1" applyBorder="1"/>
    <xf numFmtId="164" fontId="17" fillId="10" borderId="11" xfId="13" applyNumberFormat="1" applyFont="1" applyBorder="1" applyAlignment="1" applyProtection="1">
      <alignment horizontal="center"/>
    </xf>
    <xf numFmtId="5" fontId="0" fillId="0" borderId="0" xfId="0" applyNumberFormat="1"/>
    <xf numFmtId="41" fontId="1" fillId="2" borderId="21" xfId="2" applyNumberFormat="1" applyFont="1" applyBorder="1" applyProtection="1"/>
    <xf numFmtId="5" fontId="1" fillId="5" borderId="21" xfId="2" applyNumberFormat="1" applyFont="1" applyFill="1" applyBorder="1" applyAlignment="1" applyProtection="1">
      <alignment horizontal="center"/>
    </xf>
    <xf numFmtId="0" fontId="6" fillId="11" borderId="11" xfId="0" applyFont="1" applyFill="1" applyBorder="1" applyProtection="1">
      <protection locked="0"/>
    </xf>
    <xf numFmtId="5" fontId="6" fillId="11" borderId="11" xfId="1" applyNumberFormat="1" applyFont="1" applyFill="1" applyBorder="1" applyAlignment="1" applyProtection="1">
      <alignment horizontal="center"/>
      <protection locked="0"/>
    </xf>
    <xf numFmtId="0" fontId="6" fillId="6" borderId="0" xfId="0" applyFont="1" applyFill="1" applyAlignment="1" applyProtection="1">
      <alignment wrapText="1"/>
      <protection locked="0"/>
    </xf>
    <xf numFmtId="0" fontId="19" fillId="6" borderId="0" xfId="0" applyFont="1" applyFill="1" applyAlignment="1" applyProtection="1">
      <alignment wrapText="1"/>
      <protection locked="0"/>
    </xf>
    <xf numFmtId="0" fontId="21" fillId="3" borderId="11" xfId="0" applyFont="1" applyFill="1" applyBorder="1" applyProtection="1">
      <protection locked="0"/>
    </xf>
    <xf numFmtId="5" fontId="14" fillId="3" borderId="11" xfId="1" applyNumberFormat="1" applyFont="1" applyFill="1" applyBorder="1" applyAlignment="1" applyProtection="1">
      <alignment horizontal="center"/>
      <protection locked="0"/>
    </xf>
    <xf numFmtId="5" fontId="14" fillId="3" borderId="18" xfId="1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5" fontId="6" fillId="3" borderId="13" xfId="1" applyNumberFormat="1" applyFont="1" applyFill="1" applyBorder="1" applyAlignment="1" applyProtection="1">
      <alignment horizontal="center"/>
      <protection locked="0"/>
    </xf>
    <xf numFmtId="5" fontId="6" fillId="7" borderId="13" xfId="1" applyNumberFormat="1" applyFont="1" applyFill="1" applyBorder="1" applyAlignment="1" applyProtection="1">
      <alignment horizontal="center"/>
      <protection locked="0"/>
    </xf>
    <xf numFmtId="5" fontId="6" fillId="3" borderId="22" xfId="1" applyNumberFormat="1" applyFont="1" applyFill="1" applyBorder="1" applyAlignment="1" applyProtection="1">
      <alignment horizontal="center"/>
      <protection locked="0"/>
    </xf>
    <xf numFmtId="0" fontId="0" fillId="3" borderId="23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7" borderId="13" xfId="0" applyFill="1" applyBorder="1" applyProtection="1">
      <protection locked="0"/>
    </xf>
    <xf numFmtId="5" fontId="1" fillId="5" borderId="24" xfId="1" applyNumberFormat="1" applyFont="1" applyFill="1" applyBorder="1" applyAlignment="1" applyProtection="1">
      <alignment horizontal="center"/>
    </xf>
    <xf numFmtId="5" fontId="1" fillId="5" borderId="24" xfId="2" applyNumberFormat="1" applyFont="1" applyFill="1" applyBorder="1" applyAlignment="1" applyProtection="1">
      <alignment horizontal="center"/>
    </xf>
    <xf numFmtId="5" fontId="1" fillId="2" borderId="24" xfId="1" applyNumberFormat="1" applyFont="1" applyBorder="1" applyAlignment="1" applyProtection="1">
      <alignment horizontal="center"/>
    </xf>
    <xf numFmtId="5" fontId="1" fillId="2" borderId="24" xfId="2" applyNumberFormat="1" applyFont="1" applyBorder="1" applyAlignment="1" applyProtection="1">
      <alignment horizontal="center"/>
    </xf>
    <xf numFmtId="5" fontId="1" fillId="2" borderId="25" xfId="2" applyNumberFormat="1" applyFont="1" applyBorder="1" applyAlignment="1" applyProtection="1">
      <alignment horizontal="center"/>
    </xf>
    <xf numFmtId="0" fontId="0" fillId="0" borderId="11" xfId="0" applyFill="1" applyBorder="1"/>
    <xf numFmtId="0" fontId="0" fillId="0" borderId="11" xfId="0" applyFill="1" applyBorder="1" applyProtection="1">
      <protection locked="0"/>
    </xf>
    <xf numFmtId="5" fontId="6" fillId="0" borderId="11" xfId="1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8" fillId="0" borderId="11" xfId="0" quotePrefix="1" applyFont="1" applyFill="1" applyBorder="1" applyProtection="1">
      <protection locked="0"/>
    </xf>
    <xf numFmtId="0" fontId="7" fillId="3" borderId="26" xfId="0" applyFont="1" applyFill="1" applyBorder="1" applyProtection="1">
      <protection locked="0"/>
    </xf>
    <xf numFmtId="5" fontId="6" fillId="3" borderId="26" xfId="1" applyNumberFormat="1" applyFont="1" applyFill="1" applyBorder="1" applyAlignment="1" applyProtection="1">
      <alignment horizontal="center"/>
      <protection locked="0"/>
    </xf>
    <xf numFmtId="7" fontId="0" fillId="0" borderId="0" xfId="0" applyNumberFormat="1"/>
    <xf numFmtId="0" fontId="7" fillId="11" borderId="11" xfId="0" applyFont="1" applyFill="1" applyBorder="1" applyProtection="1">
      <protection locked="0"/>
    </xf>
    <xf numFmtId="5" fontId="6" fillId="11" borderId="18" xfId="1" applyNumberFormat="1" applyFont="1" applyFill="1" applyBorder="1" applyAlignment="1" applyProtection="1">
      <alignment horizontal="center"/>
      <protection locked="0"/>
    </xf>
    <xf numFmtId="5" fontId="14" fillId="11" borderId="11" xfId="1" applyNumberFormat="1" applyFont="1" applyFill="1" applyBorder="1" applyAlignment="1" applyProtection="1">
      <alignment horizontal="center"/>
      <protection locked="0"/>
    </xf>
    <xf numFmtId="0" fontId="6" fillId="11" borderId="12" xfId="0" applyFont="1" applyFill="1" applyBorder="1" applyProtection="1">
      <protection locked="0"/>
    </xf>
    <xf numFmtId="14" fontId="6" fillId="11" borderId="12" xfId="1" applyNumberFormat="1" applyFont="1" applyFill="1" applyBorder="1" applyAlignment="1" applyProtection="1">
      <alignment horizontal="left"/>
      <protection locked="0"/>
    </xf>
    <xf numFmtId="5" fontId="1" fillId="5" borderId="13" xfId="1" applyNumberFormat="1" applyFont="1" applyFill="1" applyBorder="1" applyAlignment="1" applyProtection="1">
      <alignment horizontal="center"/>
    </xf>
    <xf numFmtId="5" fontId="1" fillId="0" borderId="0" xfId="1" applyNumberFormat="1" applyFont="1" applyFill="1" applyBorder="1" applyAlignment="1" applyProtection="1">
      <alignment horizontal="center"/>
    </xf>
    <xf numFmtId="5" fontId="1" fillId="0" borderId="0" xfId="2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5" fontId="1" fillId="0" borderId="0" xfId="3" quotePrefix="1" applyNumberFormat="1" applyFont="1" applyFill="1" applyBorder="1" applyProtection="1"/>
    <xf numFmtId="0" fontId="0" fillId="0" borderId="0" xfId="0" applyFill="1"/>
    <xf numFmtId="0" fontId="0" fillId="0" borderId="0" xfId="0" applyFill="1" applyProtection="1"/>
    <xf numFmtId="5" fontId="6" fillId="3" borderId="27" xfId="1" applyNumberFormat="1" applyFont="1" applyFill="1" applyBorder="1" applyAlignment="1" applyProtection="1">
      <alignment horizontal="center"/>
      <protection locked="0"/>
    </xf>
    <xf numFmtId="5" fontId="6" fillId="0" borderId="27" xfId="1" applyNumberFormat="1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Protection="1">
      <protection locked="0"/>
    </xf>
    <xf numFmtId="0" fontId="0" fillId="12" borderId="0" xfId="0" applyFill="1" applyBorder="1" applyProtection="1">
      <protection locked="0"/>
    </xf>
    <xf numFmtId="5" fontId="1" fillId="5" borderId="13" xfId="2" applyNumberFormat="1" applyFont="1" applyFill="1" applyBorder="1" applyAlignment="1" applyProtection="1">
      <alignment horizontal="center"/>
    </xf>
    <xf numFmtId="5" fontId="1" fillId="5" borderId="11" xfId="1" applyNumberFormat="1" applyFont="1" applyFill="1" applyBorder="1" applyAlignment="1" applyProtection="1">
      <alignment horizontal="center"/>
    </xf>
    <xf numFmtId="5" fontId="1" fillId="5" borderId="11" xfId="2" applyNumberFormat="1" applyFont="1" applyFill="1" applyBorder="1" applyAlignment="1" applyProtection="1">
      <alignment horizontal="center"/>
    </xf>
    <xf numFmtId="5" fontId="1" fillId="5" borderId="26" xfId="2" applyNumberFormat="1" applyFont="1" applyFill="1" applyBorder="1" applyAlignment="1" applyProtection="1">
      <alignment horizontal="center"/>
    </xf>
    <xf numFmtId="5" fontId="1" fillId="5" borderId="27" xfId="2" applyNumberFormat="1" applyFont="1" applyFill="1" applyBorder="1" applyAlignment="1" applyProtection="1">
      <alignment horizontal="center"/>
    </xf>
    <xf numFmtId="0" fontId="0" fillId="0" borderId="28" xfId="0" applyFill="1" applyBorder="1" applyProtection="1">
      <protection locked="0"/>
    </xf>
    <xf numFmtId="5" fontId="1" fillId="2" borderId="16" xfId="3" quotePrefix="1" applyNumberFormat="1" applyFont="1" applyBorder="1" applyProtection="1"/>
    <xf numFmtId="0" fontId="6" fillId="3" borderId="28" xfId="0" applyFont="1" applyFill="1" applyBorder="1" applyProtection="1">
      <protection locked="0"/>
    </xf>
    <xf numFmtId="14" fontId="6" fillId="3" borderId="28" xfId="1" applyNumberFormat="1" applyFont="1" applyFill="1" applyBorder="1" applyAlignment="1" applyProtection="1">
      <alignment horizontal="left"/>
      <protection locked="0"/>
    </xf>
    <xf numFmtId="0" fontId="0" fillId="6" borderId="29" xfId="0" applyFill="1" applyBorder="1" applyProtection="1"/>
    <xf numFmtId="0" fontId="0" fillId="6" borderId="30" xfId="0" applyFill="1" applyBorder="1" applyProtection="1"/>
    <xf numFmtId="0" fontId="0" fillId="12" borderId="30" xfId="0" applyFill="1" applyBorder="1" applyProtection="1">
      <protection locked="0"/>
    </xf>
    <xf numFmtId="0" fontId="0" fillId="6" borderId="31" xfId="0" applyFill="1" applyBorder="1" applyProtection="1"/>
    <xf numFmtId="5" fontId="1" fillId="5" borderId="32" xfId="2" applyNumberFormat="1" applyFont="1" applyFill="1" applyBorder="1" applyAlignment="1" applyProtection="1">
      <alignment horizontal="center"/>
    </xf>
    <xf numFmtId="0" fontId="0" fillId="0" borderId="13" xfId="0" applyFill="1" applyBorder="1" applyProtection="1">
      <protection locked="0"/>
    </xf>
    <xf numFmtId="0" fontId="0" fillId="0" borderId="28" xfId="0" applyFill="1" applyBorder="1"/>
    <xf numFmtId="0" fontId="0" fillId="0" borderId="21" xfId="0" applyFill="1" applyBorder="1" applyAlignment="1" applyProtection="1">
      <alignment horizontal="center"/>
      <protection locked="0"/>
    </xf>
    <xf numFmtId="5" fontId="1" fillId="2" borderId="33" xfId="3" quotePrefix="1" applyNumberFormat="1" applyFont="1" applyBorder="1" applyProtection="1"/>
    <xf numFmtId="5" fontId="1" fillId="2" borderId="34" xfId="1" applyNumberFormat="1" applyFont="1" applyBorder="1" applyAlignment="1" applyProtection="1">
      <alignment horizontal="center"/>
    </xf>
    <xf numFmtId="5" fontId="1" fillId="2" borderId="35" xfId="1" applyNumberFormat="1" applyFont="1" applyBorder="1" applyAlignment="1" applyProtection="1">
      <alignment horizontal="center"/>
    </xf>
    <xf numFmtId="5" fontId="1" fillId="2" borderId="14" xfId="1" quotePrefix="1" applyNumberFormat="1" applyFont="1" applyBorder="1" applyAlignment="1" applyProtection="1">
      <alignment wrapText="1"/>
    </xf>
    <xf numFmtId="0" fontId="0" fillId="0" borderId="15" xfId="0" applyBorder="1" applyAlignment="1">
      <alignment wrapText="1"/>
    </xf>
    <xf numFmtId="5" fontId="1" fillId="13" borderId="13" xfId="1" applyNumberFormat="1" applyFont="1" applyFill="1" applyBorder="1" applyAlignment="1" applyProtection="1">
      <alignment horizontal="center"/>
    </xf>
    <xf numFmtId="41" fontId="1" fillId="13" borderId="0" xfId="2" applyNumberFormat="1" applyFont="1" applyFill="1" applyBorder="1" applyProtection="1"/>
  </cellXfs>
  <cellStyles count="15">
    <cellStyle name="60% - Accent2" xfId="12" builtinId="36"/>
    <cellStyle name="60% - Accent5" xfId="13" builtinId="48"/>
    <cellStyle name="Comma0" xfId="5"/>
    <cellStyle name="Currency 2" xfId="6"/>
    <cellStyle name="Currency_stwd2011#1 110510" xfId="3"/>
    <cellStyle name="Currency_stwd2011#10C 061011 Apvd" xfId="1"/>
    <cellStyle name="Currency_stwd2011#7A 020811 Apvd" xfId="2"/>
    <cellStyle name="Currency0" xfId="7"/>
    <cellStyle name="Date" xfId="8"/>
    <cellStyle name="Fixed" xfId="9"/>
    <cellStyle name="Normal" xfId="0" builtinId="0"/>
    <cellStyle name="Normal 2" xfId="10"/>
    <cellStyle name="Normal 3" xfId="4"/>
    <cellStyle name="Normal 4" xfId="11"/>
    <cellStyle name="Normal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133350</xdr:colOff>
      <xdr:row>98</xdr:row>
      <xdr:rowOff>0</xdr:rowOff>
    </xdr:from>
    <xdr:to>
      <xdr:col>17</xdr:col>
      <xdr:colOff>238125</xdr:colOff>
      <xdr:row>100</xdr:row>
      <xdr:rowOff>0</xdr:rowOff>
    </xdr:to>
    <xdr:sp macro="" textlink="">
      <xdr:nvSpPr>
        <xdr:cNvPr id="2" name="Text Box 43"/>
        <xdr:cNvSpPr txBox="1">
          <a:spLocks noChangeArrowheads="1"/>
        </xdr:cNvSpPr>
      </xdr:nvSpPr>
      <xdr:spPr bwMode="auto">
        <a:xfrm>
          <a:off x="2819400" y="6429375"/>
          <a:ext cx="104775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TF%2010c%20Efile%20FY%2017-20%20_%2012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c"/>
      <sheetName val="RTF Constraint"/>
      <sheetName val="Codes"/>
      <sheetName val="Sheet1"/>
    </sheetNames>
    <sheetDataSet>
      <sheetData sheetId="0" refreshError="1"/>
      <sheetData sheetId="1" refreshError="1"/>
      <sheetData sheetId="2">
        <row r="148">
          <cell r="B148" t="str">
            <v>Bridge - other</v>
          </cell>
        </row>
        <row r="149">
          <cell r="B149" t="str">
            <v>Bridge replacement</v>
          </cell>
        </row>
        <row r="150">
          <cell r="B150" t="str">
            <v>Bridge restore &amp; rehabilitate</v>
          </cell>
        </row>
        <row r="151">
          <cell r="B151" t="str">
            <v>New route/structure (capacity increase)</v>
          </cell>
        </row>
        <row r="152">
          <cell r="B152" t="str">
            <v>Reconstruct</v>
          </cell>
        </row>
        <row r="153">
          <cell r="B153" t="str">
            <v>Restore &amp; rehabilitate</v>
          </cell>
        </row>
        <row r="154">
          <cell r="B154" t="str">
            <v>Resurface</v>
          </cell>
        </row>
        <row r="155">
          <cell r="B155" t="str">
            <v>Roadside facility</v>
          </cell>
        </row>
        <row r="156">
          <cell r="B156" t="str">
            <v>Traffic ops/safety</v>
          </cell>
        </row>
        <row r="157">
          <cell r="B157" t="str">
            <v>Widen - major (capacity increase)</v>
          </cell>
        </row>
        <row r="158">
          <cell r="B158" t="str">
            <v>Widen - minor</v>
          </cell>
        </row>
        <row r="159">
          <cell r="B159" t="str">
            <v>Transit communication equipment</v>
          </cell>
        </row>
        <row r="160">
          <cell r="B160" t="str">
            <v>Transit facility</v>
          </cell>
        </row>
        <row r="161">
          <cell r="B161" t="str">
            <v>Transit maintenance equipment and parts</v>
          </cell>
        </row>
        <row r="162">
          <cell r="B162" t="str">
            <v>Transit operations</v>
          </cell>
        </row>
        <row r="163">
          <cell r="B163" t="str">
            <v>Transit operations equipment</v>
          </cell>
        </row>
        <row r="164">
          <cell r="B164" t="str">
            <v>Transit vehicle additions/replacements</v>
          </cell>
        </row>
        <row r="165">
          <cell r="B165" t="str">
            <v>Transit vehicle rehabilitation</v>
          </cell>
        </row>
        <row r="166">
          <cell r="B166" t="str">
            <v>Aviation</v>
          </cell>
        </row>
        <row r="167">
          <cell r="B167" t="str">
            <v xml:space="preserve">GPA </v>
          </cell>
        </row>
        <row r="168">
          <cell r="B168" t="str">
            <v>Heritage routes</v>
          </cell>
        </row>
        <row r="169">
          <cell r="B169" t="str">
            <v>Intermodal/multimodal</v>
          </cell>
        </row>
        <row r="170">
          <cell r="B170" t="str">
            <v>Marine/port</v>
          </cell>
        </row>
        <row r="171">
          <cell r="B171" t="str">
            <v>Miscellaneous</v>
          </cell>
        </row>
        <row r="172">
          <cell r="B172" t="str">
            <v>Planning and research</v>
          </cell>
        </row>
        <row r="173">
          <cell r="B173" t="str">
            <v>Rail</v>
          </cell>
        </row>
        <row r="174">
          <cell r="B174" t="str">
            <v>Studies</v>
          </cell>
        </row>
        <row r="175">
          <cell r="B175" t="str">
            <v>Wetland mitigation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18"/>
  <sheetViews>
    <sheetView tabSelected="1" topLeftCell="J1" workbookViewId="0">
      <pane ySplit="3" topLeftCell="A75" activePane="bottomLeft" state="frozen"/>
      <selection pane="bottomLeft" activeCell="L96" sqref="L96"/>
    </sheetView>
  </sheetViews>
  <sheetFormatPr defaultColWidth="9.140625" defaultRowHeight="15"/>
  <cols>
    <col min="1" max="1" width="3.140625" style="112" customWidth="1"/>
    <col min="2" max="2" width="25.28515625" style="112" customWidth="1"/>
    <col min="3" max="3" width="39.42578125" style="112" customWidth="1"/>
    <col min="4" max="4" width="12.28515625" style="112" customWidth="1"/>
    <col min="5" max="5" width="8.7109375" style="112" customWidth="1"/>
    <col min="6" max="6" width="12.28515625" style="112" customWidth="1"/>
    <col min="7" max="7" width="11.42578125" style="112" customWidth="1"/>
    <col min="8" max="8" width="13.5703125" style="112" customWidth="1"/>
    <col min="9" max="9" width="9.85546875" style="112" customWidth="1"/>
    <col min="10" max="10" width="34" style="112" bestFit="1" customWidth="1"/>
    <col min="11" max="11" width="47.7109375" style="112" bestFit="1" customWidth="1"/>
    <col min="12" max="12" width="13.28515625" style="112" customWidth="1"/>
    <col min="13" max="13" width="9.140625" style="112" customWidth="1"/>
    <col min="14" max="14" width="9.85546875" style="112" customWidth="1"/>
    <col min="15" max="15" width="9.28515625" style="112" bestFit="1" customWidth="1"/>
    <col min="16" max="16" width="10.7109375" style="112" customWidth="1"/>
    <col min="17" max="17" width="7" style="112" bestFit="1" customWidth="1"/>
    <col min="18" max="18" width="17" style="112" customWidth="1"/>
    <col min="19" max="19" width="33.42578125" style="112" bestFit="1" customWidth="1"/>
    <col min="20" max="20" width="13.5703125" style="112" customWidth="1"/>
    <col min="21" max="21" width="11" style="112" customWidth="1"/>
    <col min="22" max="22" width="10.5703125" style="112" customWidth="1"/>
    <col min="23" max="23" width="10" style="112" bestFit="1" customWidth="1"/>
    <col min="24" max="24" width="11.7109375" style="112" customWidth="1"/>
    <col min="25" max="25" width="7" style="112" bestFit="1" customWidth="1"/>
    <col min="26" max="26" width="22.7109375" style="112" customWidth="1"/>
    <col min="27" max="27" width="12.28515625" style="112" bestFit="1" customWidth="1"/>
    <col min="28" max="28" width="10" style="112" customWidth="1"/>
    <col min="29" max="29" width="10.42578125" style="112" customWidth="1"/>
    <col min="30" max="16384" width="9.140625" style="112"/>
  </cols>
  <sheetData>
    <row r="1" spans="2:29" ht="18">
      <c r="B1" s="2" t="s">
        <v>0</v>
      </c>
      <c r="C1" s="1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8.75" thickBot="1">
      <c r="B2" s="1"/>
      <c r="C2" s="1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2"/>
      <c r="AC2" s="1"/>
    </row>
    <row r="3" spans="2:29" ht="16.5" thickBot="1">
      <c r="B3" s="9" t="s">
        <v>1</v>
      </c>
      <c r="C3" s="10" t="s">
        <v>2</v>
      </c>
      <c r="D3" s="10" t="s">
        <v>3</v>
      </c>
      <c r="E3" s="125" t="s">
        <v>45</v>
      </c>
      <c r="F3" s="10" t="s">
        <v>4</v>
      </c>
      <c r="G3" s="10" t="s">
        <v>5</v>
      </c>
      <c r="H3" s="10" t="s">
        <v>6</v>
      </c>
      <c r="I3" s="30" t="s">
        <v>147</v>
      </c>
      <c r="J3" s="9" t="s">
        <v>7</v>
      </c>
      <c r="K3" s="10" t="s">
        <v>2</v>
      </c>
      <c r="L3" s="10" t="s">
        <v>3</v>
      </c>
      <c r="M3" s="125" t="s">
        <v>45</v>
      </c>
      <c r="N3" s="10" t="s">
        <v>4</v>
      </c>
      <c r="O3" s="10" t="s">
        <v>5</v>
      </c>
      <c r="P3" s="10" t="s">
        <v>6</v>
      </c>
      <c r="Q3" s="30" t="s">
        <v>147</v>
      </c>
      <c r="R3" s="9" t="s">
        <v>8</v>
      </c>
      <c r="S3" s="10" t="s">
        <v>2</v>
      </c>
      <c r="T3" s="10" t="s">
        <v>3</v>
      </c>
      <c r="U3" s="125" t="s">
        <v>45</v>
      </c>
      <c r="V3" s="10" t="s">
        <v>4</v>
      </c>
      <c r="W3" s="10" t="s">
        <v>5</v>
      </c>
      <c r="X3" s="10" t="s">
        <v>6</v>
      </c>
      <c r="Y3" s="83" t="s">
        <v>147</v>
      </c>
      <c r="Z3" s="3"/>
      <c r="AA3" s="6" t="s">
        <v>3</v>
      </c>
      <c r="AB3" s="6" t="s">
        <v>45</v>
      </c>
      <c r="AC3" s="6" t="s">
        <v>4</v>
      </c>
    </row>
    <row r="4" spans="2:29" ht="15.75" thickBot="1">
      <c r="B4" s="4" t="s">
        <v>9</v>
      </c>
      <c r="C4" s="5"/>
      <c r="D4" s="7">
        <v>-44193</v>
      </c>
      <c r="E4" s="7"/>
      <c r="F4" s="7">
        <v>-6319.59</v>
      </c>
      <c r="G4" s="8"/>
      <c r="H4" s="8"/>
      <c r="I4" s="31"/>
      <c r="J4" s="4" t="s">
        <v>9</v>
      </c>
      <c r="K4" s="5"/>
      <c r="L4" s="7">
        <v>184320</v>
      </c>
      <c r="M4" s="7"/>
      <c r="N4" s="7">
        <v>106832.82</v>
      </c>
      <c r="O4" s="8"/>
      <c r="P4" s="8"/>
      <c r="Q4" s="31"/>
      <c r="R4" s="4" t="s">
        <v>9</v>
      </c>
      <c r="S4" s="5"/>
      <c r="T4" s="7">
        <v>79684</v>
      </c>
      <c r="U4" s="7"/>
      <c r="V4" s="7">
        <v>27362.55</v>
      </c>
      <c r="W4" s="8"/>
      <c r="X4" s="8"/>
      <c r="Y4" s="31"/>
      <c r="Z4" s="4" t="s">
        <v>9</v>
      </c>
      <c r="AA4" s="7">
        <f>SUM(D4+L4+T4)</f>
        <v>219811</v>
      </c>
      <c r="AB4" s="7"/>
      <c r="AC4" s="7">
        <f t="shared" ref="AC4:AC7" si="0">SUM(F4+N4+V4)</f>
        <v>127875.78000000001</v>
      </c>
    </row>
    <row r="5" spans="2:29">
      <c r="B5" s="11" t="s">
        <v>10</v>
      </c>
      <c r="C5" s="12"/>
      <c r="D5" s="27">
        <v>330411.67</v>
      </c>
      <c r="E5" s="27"/>
      <c r="F5" s="27">
        <v>67081.789999999994</v>
      </c>
      <c r="G5" s="13"/>
      <c r="H5" s="13"/>
      <c r="I5" s="32"/>
      <c r="J5" s="14" t="s">
        <v>10</v>
      </c>
      <c r="K5" s="12"/>
      <c r="L5" s="27">
        <v>512521.6</v>
      </c>
      <c r="M5" s="27"/>
      <c r="N5" s="27">
        <v>74472.88</v>
      </c>
      <c r="O5" s="13"/>
      <c r="P5" s="13"/>
      <c r="Q5" s="32"/>
      <c r="R5" s="14" t="s">
        <v>10</v>
      </c>
      <c r="S5" s="12"/>
      <c r="T5" s="27">
        <v>333447.94</v>
      </c>
      <c r="U5" s="27"/>
      <c r="V5" s="27">
        <v>63129.46</v>
      </c>
      <c r="W5" s="13"/>
      <c r="X5" s="15"/>
      <c r="Y5" s="31"/>
      <c r="Z5" s="11" t="s">
        <v>10</v>
      </c>
      <c r="AA5" s="85">
        <f>SUM(D5+L5+T5)</f>
        <v>1176381.21</v>
      </c>
      <c r="AB5" s="85"/>
      <c r="AC5" s="92">
        <f t="shared" si="0"/>
        <v>204684.12999999998</v>
      </c>
    </row>
    <row r="6" spans="2:29">
      <c r="B6" s="16" t="s">
        <v>39</v>
      </c>
      <c r="C6" s="17"/>
      <c r="D6" s="133">
        <v>61966</v>
      </c>
      <c r="E6" s="28"/>
      <c r="F6" s="28"/>
      <c r="G6" s="18"/>
      <c r="H6" s="18"/>
      <c r="I6" s="33"/>
      <c r="J6" s="19"/>
      <c r="K6" s="17"/>
      <c r="L6" s="122">
        <v>96120</v>
      </c>
      <c r="M6" s="28"/>
      <c r="N6" s="28"/>
      <c r="O6" s="18"/>
      <c r="P6" s="18"/>
      <c r="Q6" s="33"/>
      <c r="R6" s="19"/>
      <c r="S6" s="17"/>
      <c r="T6" s="122">
        <v>62535</v>
      </c>
      <c r="U6" s="28"/>
      <c r="V6" s="28"/>
      <c r="W6" s="18"/>
      <c r="X6" s="20"/>
      <c r="Y6" s="31"/>
      <c r="Z6" s="16"/>
      <c r="AA6" s="21"/>
      <c r="AB6" s="21"/>
      <c r="AC6" s="87"/>
    </row>
    <row r="7" spans="2:29">
      <c r="B7" s="16" t="s">
        <v>11</v>
      </c>
      <c r="C7" s="17"/>
      <c r="D7" s="40">
        <v>286218</v>
      </c>
      <c r="E7" s="40"/>
      <c r="F7" s="40">
        <f>SUM(F4+F5)</f>
        <v>60762.2</v>
      </c>
      <c r="G7" s="18"/>
      <c r="H7" s="18"/>
      <c r="I7" s="33"/>
      <c r="J7" s="19" t="s">
        <v>11</v>
      </c>
      <c r="K7" s="17"/>
      <c r="L7" s="40">
        <f>SUM(L4:L6)</f>
        <v>792961.6</v>
      </c>
      <c r="M7" s="40"/>
      <c r="N7" s="40">
        <f>SUM(N4+N5)</f>
        <v>181305.7</v>
      </c>
      <c r="O7" s="18"/>
      <c r="P7" s="18"/>
      <c r="Q7" s="33"/>
      <c r="R7" s="19" t="s">
        <v>11</v>
      </c>
      <c r="S7" s="17"/>
      <c r="T7" s="40">
        <v>413132</v>
      </c>
      <c r="U7" s="40"/>
      <c r="V7" s="40">
        <f>SUM(V4+V5)</f>
        <v>90492.01</v>
      </c>
      <c r="W7" s="18"/>
      <c r="X7" s="20"/>
      <c r="Y7" s="31"/>
      <c r="Z7" s="16" t="s">
        <v>11</v>
      </c>
      <c r="AA7" s="21">
        <f>SUM(D7+L7+T7)</f>
        <v>1492311.6</v>
      </c>
      <c r="AB7" s="21"/>
      <c r="AC7" s="87">
        <f t="shared" si="0"/>
        <v>332559.91000000003</v>
      </c>
    </row>
    <row r="8" spans="2:29">
      <c r="B8" s="41" t="s">
        <v>27</v>
      </c>
      <c r="C8" s="42" t="s">
        <v>122</v>
      </c>
      <c r="D8" s="43">
        <v>10000</v>
      </c>
      <c r="E8" s="43"/>
      <c r="F8" s="43">
        <v>0</v>
      </c>
      <c r="G8" s="43">
        <v>0</v>
      </c>
      <c r="H8" s="43">
        <f>SUM(D8:G8)</f>
        <v>10000</v>
      </c>
      <c r="I8" s="34"/>
      <c r="J8" s="55" t="s">
        <v>124</v>
      </c>
      <c r="K8" s="55" t="s">
        <v>36</v>
      </c>
      <c r="L8" s="56">
        <v>90000</v>
      </c>
      <c r="M8" s="56"/>
      <c r="N8" s="56">
        <v>0</v>
      </c>
      <c r="O8" s="56">
        <v>10500</v>
      </c>
      <c r="P8" s="56">
        <f>SUM(L8:O8)</f>
        <v>100500</v>
      </c>
      <c r="Q8" s="34"/>
      <c r="R8" s="44" t="s">
        <v>32</v>
      </c>
      <c r="S8" s="42" t="s">
        <v>160</v>
      </c>
      <c r="T8" s="43">
        <v>15000</v>
      </c>
      <c r="U8" s="43"/>
      <c r="V8" s="43">
        <v>105008</v>
      </c>
      <c r="W8" s="43">
        <v>0</v>
      </c>
      <c r="X8" s="78">
        <f t="shared" ref="X8" si="1">SUM(T8:W8)</f>
        <v>120008</v>
      </c>
      <c r="Y8" s="36"/>
      <c r="Z8" s="88"/>
      <c r="AA8" s="89"/>
      <c r="AB8" s="89"/>
      <c r="AC8" s="90"/>
    </row>
    <row r="9" spans="2:29">
      <c r="B9" s="41" t="s">
        <v>29</v>
      </c>
      <c r="C9" s="44" t="s">
        <v>30</v>
      </c>
      <c r="D9" s="43">
        <v>75181</v>
      </c>
      <c r="E9" s="43"/>
      <c r="F9" s="43">
        <v>18795</v>
      </c>
      <c r="G9" s="43">
        <v>0</v>
      </c>
      <c r="H9" s="43">
        <f t="shared" ref="H9:H14" si="2">SUM(D9:G9)</f>
        <v>93976</v>
      </c>
      <c r="I9" s="34"/>
      <c r="J9" s="55" t="s">
        <v>35</v>
      </c>
      <c r="K9" s="55" t="s">
        <v>34</v>
      </c>
      <c r="L9" s="56">
        <v>776000</v>
      </c>
      <c r="M9" s="56"/>
      <c r="N9" s="56">
        <v>189992</v>
      </c>
      <c r="O9" s="56">
        <v>0</v>
      </c>
      <c r="P9" s="56">
        <f t="shared" ref="P9:P14" si="3">SUM(L9:O9)</f>
        <v>965992</v>
      </c>
      <c r="Q9" s="34"/>
      <c r="R9" s="42"/>
      <c r="S9" s="42"/>
      <c r="T9" s="43">
        <v>0</v>
      </c>
      <c r="U9" s="43"/>
      <c r="V9" s="43">
        <v>0</v>
      </c>
      <c r="W9" s="43">
        <v>0</v>
      </c>
      <c r="X9" s="78">
        <v>0</v>
      </c>
      <c r="Y9" s="36"/>
      <c r="Z9" s="88"/>
      <c r="AA9" s="89"/>
      <c r="AB9" s="89"/>
      <c r="AC9" s="90"/>
    </row>
    <row r="10" spans="2:29">
      <c r="B10" s="41" t="s">
        <v>26</v>
      </c>
      <c r="C10" s="42" t="s">
        <v>25</v>
      </c>
      <c r="D10" s="43">
        <v>90231</v>
      </c>
      <c r="E10" s="43"/>
      <c r="F10" s="43">
        <v>0</v>
      </c>
      <c r="G10" s="43">
        <v>17553</v>
      </c>
      <c r="H10" s="43">
        <f t="shared" si="2"/>
        <v>107784</v>
      </c>
      <c r="I10" s="34"/>
      <c r="J10" s="57" t="s">
        <v>123</v>
      </c>
      <c r="K10" s="58" t="s">
        <v>72</v>
      </c>
      <c r="L10" s="56">
        <v>30000</v>
      </c>
      <c r="M10" s="56"/>
      <c r="N10" s="56">
        <v>15000</v>
      </c>
      <c r="O10" s="56">
        <v>0</v>
      </c>
      <c r="P10" s="56">
        <f t="shared" si="3"/>
        <v>45000</v>
      </c>
      <c r="Q10" s="34"/>
      <c r="R10" s="42"/>
      <c r="S10" s="42"/>
      <c r="T10" s="43">
        <v>0</v>
      </c>
      <c r="U10" s="43"/>
      <c r="V10" s="43">
        <v>0</v>
      </c>
      <c r="W10" s="43">
        <v>0</v>
      </c>
      <c r="X10" s="78">
        <v>0</v>
      </c>
      <c r="Y10" s="36"/>
      <c r="Z10" s="88"/>
      <c r="AA10" s="89"/>
      <c r="AB10" s="89"/>
      <c r="AC10" s="90"/>
    </row>
    <row r="11" spans="2:29">
      <c r="B11" s="41" t="s">
        <v>40</v>
      </c>
      <c r="C11" s="42" t="s">
        <v>68</v>
      </c>
      <c r="D11" s="43">
        <v>222353</v>
      </c>
      <c r="E11" s="43"/>
      <c r="F11" s="43">
        <v>55626</v>
      </c>
      <c r="G11" s="43">
        <v>0</v>
      </c>
      <c r="H11" s="43">
        <f t="shared" si="2"/>
        <v>277979</v>
      </c>
      <c r="I11" s="34"/>
      <c r="J11" s="59"/>
      <c r="K11" s="60"/>
      <c r="L11" s="56">
        <v>0</v>
      </c>
      <c r="M11" s="56"/>
      <c r="N11" s="56">
        <v>0</v>
      </c>
      <c r="O11" s="56">
        <v>0</v>
      </c>
      <c r="P11" s="56">
        <f t="shared" si="3"/>
        <v>0</v>
      </c>
      <c r="Q11" s="34"/>
      <c r="R11" s="42"/>
      <c r="S11" s="42"/>
      <c r="T11" s="43">
        <v>0</v>
      </c>
      <c r="U11" s="43"/>
      <c r="V11" s="43">
        <v>0</v>
      </c>
      <c r="W11" s="43">
        <v>0</v>
      </c>
      <c r="X11" s="78">
        <v>0</v>
      </c>
      <c r="Y11" s="36"/>
      <c r="Z11" s="88"/>
      <c r="AA11" s="89"/>
      <c r="AB11" s="89"/>
      <c r="AC11" s="90"/>
    </row>
    <row r="12" spans="2:29">
      <c r="B12" s="41"/>
      <c r="C12" s="42"/>
      <c r="D12" s="43">
        <v>0</v>
      </c>
      <c r="E12" s="43"/>
      <c r="F12" s="43">
        <v>0</v>
      </c>
      <c r="G12" s="43">
        <v>0</v>
      </c>
      <c r="H12" s="43">
        <f t="shared" si="2"/>
        <v>0</v>
      </c>
      <c r="I12" s="34"/>
      <c r="J12" s="59"/>
      <c r="K12" s="60"/>
      <c r="L12" s="56">
        <v>0</v>
      </c>
      <c r="M12" s="56"/>
      <c r="N12" s="56">
        <v>0</v>
      </c>
      <c r="O12" s="56">
        <v>0</v>
      </c>
      <c r="P12" s="56">
        <f t="shared" si="3"/>
        <v>0</v>
      </c>
      <c r="Q12" s="34"/>
      <c r="R12" s="42"/>
      <c r="S12" s="42"/>
      <c r="T12" s="43">
        <v>0</v>
      </c>
      <c r="U12" s="43"/>
      <c r="V12" s="43">
        <v>0</v>
      </c>
      <c r="W12" s="43">
        <v>0</v>
      </c>
      <c r="X12" s="78">
        <v>0</v>
      </c>
      <c r="Y12" s="36"/>
      <c r="Z12" s="88"/>
      <c r="AA12" s="89"/>
      <c r="AB12" s="89"/>
      <c r="AC12" s="90"/>
    </row>
    <row r="13" spans="2:29">
      <c r="B13" s="41"/>
      <c r="C13" s="42"/>
      <c r="D13" s="43">
        <v>0</v>
      </c>
      <c r="E13" s="43"/>
      <c r="F13" s="43">
        <v>0</v>
      </c>
      <c r="G13" s="43">
        <v>0</v>
      </c>
      <c r="H13" s="43">
        <f t="shared" si="2"/>
        <v>0</v>
      </c>
      <c r="I13" s="34"/>
      <c r="J13" s="60"/>
      <c r="K13" s="60"/>
      <c r="L13" s="56">
        <v>0</v>
      </c>
      <c r="M13" s="56"/>
      <c r="N13" s="56">
        <v>0</v>
      </c>
      <c r="O13" s="56">
        <v>0</v>
      </c>
      <c r="P13" s="56">
        <f t="shared" si="3"/>
        <v>0</v>
      </c>
      <c r="Q13" s="34"/>
      <c r="R13" s="42"/>
      <c r="S13" s="42"/>
      <c r="T13" s="43">
        <v>0</v>
      </c>
      <c r="U13" s="43"/>
      <c r="V13" s="43">
        <v>0</v>
      </c>
      <c r="W13" s="43">
        <v>0</v>
      </c>
      <c r="X13" s="78">
        <v>0</v>
      </c>
      <c r="Y13" s="36"/>
      <c r="Z13" s="88"/>
      <c r="AA13" s="89"/>
      <c r="AB13" s="89"/>
      <c r="AC13" s="90"/>
    </row>
    <row r="14" spans="2:29">
      <c r="B14" s="41"/>
      <c r="C14" s="42"/>
      <c r="D14" s="43">
        <v>0</v>
      </c>
      <c r="E14" s="43"/>
      <c r="F14" s="43">
        <v>0</v>
      </c>
      <c r="G14" s="43">
        <v>0</v>
      </c>
      <c r="H14" s="43">
        <f t="shared" si="2"/>
        <v>0</v>
      </c>
      <c r="I14" s="34"/>
      <c r="J14" s="60"/>
      <c r="K14" s="60"/>
      <c r="L14" s="56">
        <v>0</v>
      </c>
      <c r="M14" s="56"/>
      <c r="N14" s="56">
        <v>0</v>
      </c>
      <c r="O14" s="56">
        <v>0</v>
      </c>
      <c r="P14" s="56">
        <f t="shared" si="3"/>
        <v>0</v>
      </c>
      <c r="Q14" s="34"/>
      <c r="R14" s="42"/>
      <c r="S14" s="42"/>
      <c r="T14" s="43">
        <v>0</v>
      </c>
      <c r="U14" s="43"/>
      <c r="V14" s="43">
        <v>0</v>
      </c>
      <c r="W14" s="43">
        <v>0</v>
      </c>
      <c r="X14" s="78">
        <v>0</v>
      </c>
      <c r="Y14" s="36"/>
      <c r="Z14" s="88"/>
      <c r="AA14" s="89"/>
      <c r="AB14" s="89"/>
      <c r="AC14" s="90"/>
    </row>
    <row r="15" spans="2:29" ht="15.75" thickBot="1">
      <c r="B15" s="200" t="s">
        <v>12</v>
      </c>
      <c r="C15" s="201"/>
      <c r="D15" s="48">
        <f>SUM(D7-(SUM(D8:D14)))</f>
        <v>-111547</v>
      </c>
      <c r="E15" s="49">
        <v>24494</v>
      </c>
      <c r="F15" s="48">
        <f>SUM(F7-(SUM(F8:F14)))</f>
        <v>-13658.800000000003</v>
      </c>
      <c r="G15" s="50">
        <f>SUM(G8:G14)</f>
        <v>17553</v>
      </c>
      <c r="H15" s="50">
        <f>SUM(H8:H14)</f>
        <v>489739</v>
      </c>
      <c r="I15" s="35"/>
      <c r="J15" s="26" t="s">
        <v>12</v>
      </c>
      <c r="K15" s="23"/>
      <c r="L15" s="48">
        <f>SUM(L7-(SUM(L8:L14)))</f>
        <v>-103038.40000000002</v>
      </c>
      <c r="M15" s="49">
        <v>238740</v>
      </c>
      <c r="N15" s="48">
        <f>SUM(N7-(SUM(N8:N14)))</f>
        <v>-23686.299999999988</v>
      </c>
      <c r="O15" s="50">
        <f>SUM(O8:O14)</f>
        <v>10500</v>
      </c>
      <c r="P15" s="50">
        <f>SUM(P8:P14)</f>
        <v>1111492</v>
      </c>
      <c r="Q15" s="35"/>
      <c r="R15" s="26" t="s">
        <v>12</v>
      </c>
      <c r="S15" s="23"/>
      <c r="T15" s="48">
        <f>SUM(T7-(SUM(T8:T14)))</f>
        <v>398132</v>
      </c>
      <c r="U15" s="49">
        <v>-119928</v>
      </c>
      <c r="V15" s="48">
        <f>SUM(V7-(SUM(V8:V14)))</f>
        <v>-14515.990000000005</v>
      </c>
      <c r="W15" s="48">
        <f t="shared" ref="W15:X15" si="4">SUM(W7-(SUM(W8:W14)))</f>
        <v>0</v>
      </c>
      <c r="X15" s="79">
        <f t="shared" si="4"/>
        <v>-120008</v>
      </c>
      <c r="Y15" s="31"/>
      <c r="Z15" s="22" t="s">
        <v>12</v>
      </c>
      <c r="AA15" s="24">
        <f>SUM(D15+L15+T15)</f>
        <v>183546.59999999998</v>
      </c>
      <c r="AB15" s="25">
        <f>E15+M15+U15</f>
        <v>143306</v>
      </c>
      <c r="AC15" s="91">
        <f t="shared" ref="AC15:AC17" si="5">SUM(F15+N15+V15)</f>
        <v>-51861.09</v>
      </c>
    </row>
    <row r="16" spans="2:29">
      <c r="B16" s="11" t="s">
        <v>13</v>
      </c>
      <c r="C16" s="12"/>
      <c r="D16" s="124">
        <v>337019.90340000001</v>
      </c>
      <c r="E16" s="27"/>
      <c r="F16" s="124">
        <v>67081.789999999994</v>
      </c>
      <c r="G16" s="13"/>
      <c r="H16" s="13"/>
      <c r="I16" s="32"/>
      <c r="J16" s="14" t="s">
        <v>13</v>
      </c>
      <c r="K16" s="12"/>
      <c r="L16" s="124">
        <v>522772.03200000001</v>
      </c>
      <c r="M16" s="27"/>
      <c r="N16" s="124">
        <v>74472.88</v>
      </c>
      <c r="O16" s="13"/>
      <c r="P16" s="13"/>
      <c r="Q16" s="32"/>
      <c r="R16" s="14" t="s">
        <v>13</v>
      </c>
      <c r="S16" s="12"/>
      <c r="T16" s="124">
        <v>340116.89880000002</v>
      </c>
      <c r="U16" s="27"/>
      <c r="V16" s="124">
        <v>63129.46</v>
      </c>
      <c r="W16" s="13"/>
      <c r="X16" s="15"/>
      <c r="Y16" s="31"/>
      <c r="Z16" s="11" t="s">
        <v>13</v>
      </c>
      <c r="AA16" s="84">
        <f>SUM(D16+L16+T16)</f>
        <v>1199908.8342000002</v>
      </c>
      <c r="AB16" s="85"/>
      <c r="AC16" s="86">
        <f t="shared" si="5"/>
        <v>204684.12999999998</v>
      </c>
    </row>
    <row r="17" spans="2:29">
      <c r="B17" s="16" t="s">
        <v>14</v>
      </c>
      <c r="C17" s="17"/>
      <c r="D17" s="40">
        <f>SUM(D15:D16)</f>
        <v>225472.90340000001</v>
      </c>
      <c r="E17" s="40"/>
      <c r="F17" s="40">
        <f>SUM(F15+F16)</f>
        <v>53422.989999999991</v>
      </c>
      <c r="G17" s="18"/>
      <c r="H17" s="18"/>
      <c r="I17" s="33"/>
      <c r="J17" s="19" t="s">
        <v>14</v>
      </c>
      <c r="K17" s="17"/>
      <c r="L17" s="40">
        <f>SUM(L15:L16)</f>
        <v>419733.63199999998</v>
      </c>
      <c r="M17" s="40"/>
      <c r="N17" s="40">
        <f>SUM(N15+N16)</f>
        <v>50786.580000000016</v>
      </c>
      <c r="O17" s="18"/>
      <c r="P17" s="18"/>
      <c r="Q17" s="33"/>
      <c r="R17" s="19" t="s">
        <v>14</v>
      </c>
      <c r="S17" s="17"/>
      <c r="T17" s="40">
        <f>SUM(T15:T16)</f>
        <v>738248.89880000008</v>
      </c>
      <c r="U17" s="40"/>
      <c r="V17" s="40">
        <f>SUM(V15+V16)</f>
        <v>48613.469999999994</v>
      </c>
      <c r="W17" s="18"/>
      <c r="X17" s="20"/>
      <c r="Y17" s="31"/>
      <c r="Z17" s="16" t="s">
        <v>14</v>
      </c>
      <c r="AA17" s="21">
        <f>SUM(D17+L17+T17)</f>
        <v>1383455.4342</v>
      </c>
      <c r="AB17" s="21"/>
      <c r="AC17" s="87">
        <f t="shared" si="5"/>
        <v>152823.04000000001</v>
      </c>
    </row>
    <row r="18" spans="2:29">
      <c r="B18" s="41" t="s">
        <v>125</v>
      </c>
      <c r="C18" s="42" t="s">
        <v>28</v>
      </c>
      <c r="D18" s="43">
        <v>20000</v>
      </c>
      <c r="E18" s="43"/>
      <c r="F18" s="43">
        <v>0</v>
      </c>
      <c r="G18" s="43">
        <v>2500</v>
      </c>
      <c r="H18" s="43">
        <f>SUM(D18:G18)</f>
        <v>22500</v>
      </c>
      <c r="I18" s="34"/>
      <c r="J18" s="55"/>
      <c r="K18" s="55"/>
      <c r="L18" s="56">
        <v>0</v>
      </c>
      <c r="M18" s="56"/>
      <c r="N18" s="56">
        <v>0</v>
      </c>
      <c r="O18" s="56">
        <v>0</v>
      </c>
      <c r="P18" s="56">
        <f>SUM(L18:O18)</f>
        <v>0</v>
      </c>
      <c r="Q18" s="34"/>
      <c r="R18" s="77"/>
      <c r="S18" s="77"/>
      <c r="T18" s="43">
        <v>0</v>
      </c>
      <c r="U18" s="43"/>
      <c r="V18" s="43">
        <v>0</v>
      </c>
      <c r="W18" s="43">
        <v>0</v>
      </c>
      <c r="X18" s="78">
        <f>SUM(T18:W18)</f>
        <v>0</v>
      </c>
      <c r="Y18" s="36"/>
      <c r="Z18" s="88"/>
      <c r="AA18" s="89"/>
      <c r="AB18" s="89"/>
      <c r="AC18" s="90"/>
    </row>
    <row r="19" spans="2:29">
      <c r="B19" s="41"/>
      <c r="C19" s="44"/>
      <c r="D19" s="43">
        <v>0</v>
      </c>
      <c r="E19" s="43"/>
      <c r="F19" s="43">
        <v>46687</v>
      </c>
      <c r="G19" s="43">
        <v>0</v>
      </c>
      <c r="H19" s="43">
        <f t="shared" ref="H19:H21" si="6">SUM(D19:G19)</f>
        <v>46687</v>
      </c>
      <c r="I19" s="34"/>
      <c r="J19" s="55"/>
      <c r="K19" s="55"/>
      <c r="L19" s="56">
        <v>0</v>
      </c>
      <c r="M19" s="56"/>
      <c r="N19" s="56">
        <v>0</v>
      </c>
      <c r="O19" s="56">
        <v>0</v>
      </c>
      <c r="P19" s="56">
        <f t="shared" ref="P19:P21" si="7">SUM(L19:O19)</f>
        <v>0</v>
      </c>
      <c r="Q19" s="34"/>
      <c r="R19" s="44" t="s">
        <v>37</v>
      </c>
      <c r="S19" s="44" t="s">
        <v>33</v>
      </c>
      <c r="T19" s="43">
        <v>672855</v>
      </c>
      <c r="U19" s="43"/>
      <c r="V19" s="43">
        <v>134571</v>
      </c>
      <c r="W19" s="43">
        <v>33643</v>
      </c>
      <c r="X19" s="78">
        <f t="shared" ref="X19:X21" si="8">SUM(T19:W19)</f>
        <v>841069</v>
      </c>
      <c r="Y19" s="36"/>
      <c r="Z19" s="88"/>
      <c r="AA19" s="89"/>
      <c r="AB19" s="89"/>
      <c r="AC19" s="90"/>
    </row>
    <row r="20" spans="2:29">
      <c r="B20" s="41"/>
      <c r="C20" s="44"/>
      <c r="D20" s="43">
        <v>0</v>
      </c>
      <c r="E20" s="43"/>
      <c r="F20" s="43">
        <v>82906</v>
      </c>
      <c r="G20" s="43">
        <v>0</v>
      </c>
      <c r="H20" s="43">
        <f t="shared" si="6"/>
        <v>82906</v>
      </c>
      <c r="I20" s="34"/>
      <c r="J20" s="74"/>
      <c r="K20" s="74"/>
      <c r="L20" s="56">
        <v>0</v>
      </c>
      <c r="M20" s="56"/>
      <c r="N20" s="56">
        <v>0</v>
      </c>
      <c r="O20" s="56">
        <v>0</v>
      </c>
      <c r="P20" s="56">
        <f t="shared" si="7"/>
        <v>0</v>
      </c>
      <c r="Q20" s="34"/>
      <c r="R20" s="44" t="s">
        <v>158</v>
      </c>
      <c r="S20" s="42" t="s">
        <v>159</v>
      </c>
      <c r="T20" s="43">
        <v>420000</v>
      </c>
      <c r="U20" s="43">
        <v>0</v>
      </c>
      <c r="V20" s="43">
        <v>0</v>
      </c>
      <c r="W20" s="43">
        <v>0</v>
      </c>
      <c r="X20" s="78">
        <f t="shared" si="8"/>
        <v>420000</v>
      </c>
      <c r="Y20" s="36"/>
      <c r="Z20" s="88"/>
      <c r="AA20" s="89"/>
      <c r="AB20" s="89"/>
      <c r="AC20" s="90"/>
    </row>
    <row r="21" spans="2:29">
      <c r="B21" s="41"/>
      <c r="C21" s="42"/>
      <c r="D21" s="43">
        <v>0</v>
      </c>
      <c r="E21" s="43"/>
      <c r="F21" s="43">
        <v>0</v>
      </c>
      <c r="G21" s="43">
        <v>0</v>
      </c>
      <c r="H21" s="43">
        <f t="shared" si="6"/>
        <v>0</v>
      </c>
      <c r="I21" s="34"/>
      <c r="J21" s="60"/>
      <c r="K21" s="60"/>
      <c r="L21" s="56">
        <v>0</v>
      </c>
      <c r="M21" s="56"/>
      <c r="N21" s="56">
        <v>0</v>
      </c>
      <c r="O21" s="56">
        <v>0</v>
      </c>
      <c r="P21" s="56">
        <f t="shared" si="7"/>
        <v>0</v>
      </c>
      <c r="Q21" s="34"/>
      <c r="R21" s="80"/>
      <c r="S21" s="80"/>
      <c r="T21" s="43">
        <v>0</v>
      </c>
      <c r="U21" s="43"/>
      <c r="V21" s="43">
        <v>0</v>
      </c>
      <c r="W21" s="43">
        <v>0</v>
      </c>
      <c r="X21" s="78">
        <f t="shared" si="8"/>
        <v>0</v>
      </c>
      <c r="Y21" s="36"/>
      <c r="Z21" s="88"/>
      <c r="AA21" s="89"/>
      <c r="AB21" s="89"/>
      <c r="AC21" s="90"/>
    </row>
    <row r="22" spans="2:29" ht="15.75" thickBot="1">
      <c r="B22" s="200" t="s">
        <v>15</v>
      </c>
      <c r="C22" s="201"/>
      <c r="D22" s="48">
        <f>SUM(D17-(SUM(D18:D21)))</f>
        <v>205472.90340000001</v>
      </c>
      <c r="E22" s="48"/>
      <c r="F22" s="48">
        <f>SUM(F17-(SUM(F18:F21)))</f>
        <v>-76170.010000000009</v>
      </c>
      <c r="G22" s="50">
        <f>SUM(G18:G21)</f>
        <v>2500</v>
      </c>
      <c r="H22" s="50">
        <f>SUM(H18:H21)</f>
        <v>152093</v>
      </c>
      <c r="I22" s="35"/>
      <c r="J22" s="26" t="s">
        <v>15</v>
      </c>
      <c r="K22" s="23"/>
      <c r="L22" s="48">
        <f>SUM(L17-(SUM(L18:L21)))</f>
        <v>419733.63199999998</v>
      </c>
      <c r="M22" s="48"/>
      <c r="N22" s="48">
        <f>SUM(N17-(SUM(N18:N21)))</f>
        <v>50786.580000000016</v>
      </c>
      <c r="O22" s="50">
        <f>SUM(O18:O21)</f>
        <v>0</v>
      </c>
      <c r="P22" s="50">
        <f>SUM(P18:P21)</f>
        <v>0</v>
      </c>
      <c r="Q22" s="35"/>
      <c r="R22" s="26" t="s">
        <v>15</v>
      </c>
      <c r="S22" s="23"/>
      <c r="T22" s="48">
        <f>SUM(T17-(SUM(T18:T21)))</f>
        <v>-354606.10119999992</v>
      </c>
      <c r="U22" s="48"/>
      <c r="V22" s="48">
        <f>SUM(V17-(SUM(V18:V21)))</f>
        <v>-85957.53</v>
      </c>
      <c r="W22" s="50">
        <f>SUM(W18:W21)</f>
        <v>33643</v>
      </c>
      <c r="X22" s="82">
        <f>SUM(X18:X21)</f>
        <v>1261069</v>
      </c>
      <c r="Y22" s="31"/>
      <c r="Z22" s="22" t="s">
        <v>15</v>
      </c>
      <c r="AA22" s="24">
        <f>SUM(D22+L22+T22)</f>
        <v>270600.43420000002</v>
      </c>
      <c r="AB22" s="24"/>
      <c r="AC22" s="91">
        <f t="shared" ref="AC22:AC24" si="9">SUM(F22+N22+V22)</f>
        <v>-111340.95999999999</v>
      </c>
    </row>
    <row r="23" spans="2:29">
      <c r="B23" s="11" t="s">
        <v>16</v>
      </c>
      <c r="C23" s="12"/>
      <c r="D23" s="27">
        <v>343760.30146799999</v>
      </c>
      <c r="E23" s="27"/>
      <c r="F23" s="27">
        <v>67081.789999999994</v>
      </c>
      <c r="G23" s="13"/>
      <c r="H23" s="13"/>
      <c r="I23" s="32"/>
      <c r="J23" s="14" t="s">
        <v>16</v>
      </c>
      <c r="K23" s="12"/>
      <c r="L23" s="27">
        <v>533227.47264000005</v>
      </c>
      <c r="M23" s="27"/>
      <c r="N23" s="27">
        <v>74472.88</v>
      </c>
      <c r="O23" s="13"/>
      <c r="P23" s="13"/>
      <c r="Q23" s="32"/>
      <c r="R23" s="14" t="s">
        <v>16</v>
      </c>
      <c r="S23" s="12"/>
      <c r="T23" s="27">
        <v>346919.23677600001</v>
      </c>
      <c r="U23" s="27"/>
      <c r="V23" s="27">
        <v>63129.46</v>
      </c>
      <c r="W23" s="13"/>
      <c r="X23" s="15"/>
      <c r="Y23" s="31"/>
      <c r="Z23" s="11" t="s">
        <v>16</v>
      </c>
      <c r="AA23" s="85">
        <f>SUM(D23+L23+T23)</f>
        <v>1223907.010884</v>
      </c>
      <c r="AB23" s="85"/>
      <c r="AC23" s="92">
        <f t="shared" si="9"/>
        <v>204684.12999999998</v>
      </c>
    </row>
    <row r="24" spans="2:29">
      <c r="B24" s="16" t="s">
        <v>17</v>
      </c>
      <c r="C24" s="17"/>
      <c r="D24" s="40">
        <f>SUM(D22:D23)</f>
        <v>549233.204868</v>
      </c>
      <c r="E24" s="40"/>
      <c r="F24" s="40">
        <f>SUM(F22+F23)</f>
        <v>-9088.2200000000157</v>
      </c>
      <c r="G24" s="18"/>
      <c r="H24" s="18"/>
      <c r="I24" s="33"/>
      <c r="J24" s="19" t="s">
        <v>17</v>
      </c>
      <c r="K24" s="17"/>
      <c r="L24" s="40">
        <f>SUM(L22:L23)</f>
        <v>952961.10464000003</v>
      </c>
      <c r="M24" s="40"/>
      <c r="N24" s="40">
        <f>SUM(N22+N23)</f>
        <v>125259.46000000002</v>
      </c>
      <c r="O24" s="18"/>
      <c r="P24" s="18"/>
      <c r="Q24" s="33"/>
      <c r="R24" s="19" t="s">
        <v>17</v>
      </c>
      <c r="S24" s="17"/>
      <c r="T24" s="40">
        <f>SUM(T22:T23)</f>
        <v>-7686.8644239999121</v>
      </c>
      <c r="U24" s="40"/>
      <c r="V24" s="40">
        <f>SUM(V22+V23)</f>
        <v>-22828.07</v>
      </c>
      <c r="W24" s="18"/>
      <c r="X24" s="20"/>
      <c r="Y24" s="31"/>
      <c r="Z24" s="16" t="s">
        <v>17</v>
      </c>
      <c r="AA24" s="21">
        <f>SUM(D24+L24+T24)</f>
        <v>1494507.445084</v>
      </c>
      <c r="AB24" s="21"/>
      <c r="AC24" s="87">
        <f t="shared" si="9"/>
        <v>93343.170000000013</v>
      </c>
    </row>
    <row r="25" spans="2:29">
      <c r="B25" s="41" t="s">
        <v>32</v>
      </c>
      <c r="C25" s="42" t="s">
        <v>161</v>
      </c>
      <c r="D25" s="43">
        <v>12000</v>
      </c>
      <c r="E25" s="43"/>
      <c r="F25" s="43">
        <v>0</v>
      </c>
      <c r="G25" s="43">
        <v>0</v>
      </c>
      <c r="H25" s="43">
        <f>SUM(D25:G25)</f>
        <v>12000</v>
      </c>
      <c r="I25" s="34"/>
      <c r="J25" s="55"/>
      <c r="K25" s="55"/>
      <c r="L25" s="56">
        <v>0</v>
      </c>
      <c r="M25" s="56"/>
      <c r="N25" s="56">
        <v>0</v>
      </c>
      <c r="O25" s="56">
        <v>0</v>
      </c>
      <c r="P25" s="56">
        <f>SUM(L25:O25)</f>
        <v>0</v>
      </c>
      <c r="Q25" s="34"/>
      <c r="R25" s="42" t="s">
        <v>32</v>
      </c>
      <c r="S25" s="42" t="s">
        <v>157</v>
      </c>
      <c r="T25" s="43">
        <v>15000</v>
      </c>
      <c r="U25" s="43"/>
      <c r="V25" s="43">
        <v>0</v>
      </c>
      <c r="W25" s="43">
        <v>0</v>
      </c>
      <c r="X25" s="78">
        <f>SUM(T25:W25)</f>
        <v>15000</v>
      </c>
      <c r="Y25" s="36"/>
      <c r="Z25" s="93"/>
      <c r="AA25" s="89"/>
      <c r="AB25" s="89"/>
      <c r="AC25" s="90"/>
    </row>
    <row r="26" spans="2:29">
      <c r="B26" s="41" t="s">
        <v>54</v>
      </c>
      <c r="C26" s="42" t="s">
        <v>55</v>
      </c>
      <c r="D26" s="43">
        <v>185840</v>
      </c>
      <c r="E26" s="43"/>
      <c r="F26" s="43">
        <v>50690</v>
      </c>
      <c r="G26" s="43">
        <v>0</v>
      </c>
      <c r="H26" s="43">
        <f t="shared" ref="H26:H28" si="10">SUM(D26:G26)</f>
        <v>236530</v>
      </c>
      <c r="I26" s="34"/>
      <c r="J26" s="55"/>
      <c r="K26" s="55"/>
      <c r="L26" s="56">
        <v>0</v>
      </c>
      <c r="M26" s="56"/>
      <c r="N26" s="56">
        <v>0</v>
      </c>
      <c r="O26" s="56">
        <v>0</v>
      </c>
      <c r="P26" s="56">
        <f t="shared" ref="P26:P28" si="11">SUM(L26:O26)</f>
        <v>0</v>
      </c>
      <c r="Q26" s="34"/>
      <c r="R26" s="123"/>
      <c r="S26" s="123"/>
      <c r="T26" s="43">
        <v>0</v>
      </c>
      <c r="U26" s="43"/>
      <c r="V26" s="43">
        <v>0</v>
      </c>
      <c r="W26" s="43">
        <v>0</v>
      </c>
      <c r="X26" s="78">
        <f t="shared" ref="X26:X28" si="12">SUM(T26:W26)</f>
        <v>0</v>
      </c>
      <c r="Y26" s="36"/>
      <c r="Z26" s="93"/>
      <c r="AA26" s="89"/>
      <c r="AB26" s="89"/>
      <c r="AC26" s="90"/>
    </row>
    <row r="27" spans="2:29">
      <c r="B27" s="47"/>
      <c r="C27" s="42"/>
      <c r="D27" s="43">
        <v>0</v>
      </c>
      <c r="E27" s="43"/>
      <c r="F27" s="43">
        <v>0</v>
      </c>
      <c r="G27" s="43">
        <v>0</v>
      </c>
      <c r="H27" s="43">
        <f t="shared" si="10"/>
        <v>0</v>
      </c>
      <c r="I27" s="34"/>
      <c r="J27" s="60" t="s">
        <v>121</v>
      </c>
      <c r="K27" s="60" t="s">
        <v>41</v>
      </c>
      <c r="L27" s="56">
        <v>224000</v>
      </c>
      <c r="M27" s="56"/>
      <c r="N27" s="56">
        <v>0</v>
      </c>
      <c r="O27" s="56">
        <v>50748</v>
      </c>
      <c r="P27" s="56">
        <f t="shared" si="11"/>
        <v>274748</v>
      </c>
      <c r="Q27" s="34"/>
      <c r="R27" s="42"/>
      <c r="S27" s="42"/>
      <c r="T27" s="43">
        <v>0</v>
      </c>
      <c r="U27" s="43"/>
      <c r="V27" s="43">
        <v>0</v>
      </c>
      <c r="W27" s="43">
        <v>0</v>
      </c>
      <c r="X27" s="78">
        <f t="shared" si="12"/>
        <v>0</v>
      </c>
      <c r="Y27" s="36"/>
      <c r="Z27" s="93"/>
      <c r="AA27" s="89"/>
      <c r="AB27" s="89"/>
      <c r="AC27" s="90"/>
    </row>
    <row r="28" spans="2:29">
      <c r="B28" s="41"/>
      <c r="C28" s="42"/>
      <c r="D28" s="43">
        <v>0</v>
      </c>
      <c r="E28" s="43"/>
      <c r="F28" s="43">
        <v>0</v>
      </c>
      <c r="G28" s="43">
        <v>0</v>
      </c>
      <c r="H28" s="43">
        <f t="shared" si="10"/>
        <v>0</v>
      </c>
      <c r="I28" s="34"/>
      <c r="J28" s="60" t="s">
        <v>120</v>
      </c>
      <c r="K28" s="60" t="s">
        <v>119</v>
      </c>
      <c r="L28" s="56">
        <v>797000</v>
      </c>
      <c r="M28" s="56"/>
      <c r="N28" s="56">
        <v>190962</v>
      </c>
      <c r="O28" s="56">
        <v>190962</v>
      </c>
      <c r="P28" s="56">
        <f t="shared" si="11"/>
        <v>1178924</v>
      </c>
      <c r="Q28" s="34"/>
      <c r="R28" s="42"/>
      <c r="S28" s="42"/>
      <c r="T28" s="43">
        <v>0</v>
      </c>
      <c r="U28" s="43"/>
      <c r="V28" s="43">
        <v>0</v>
      </c>
      <c r="W28" s="43">
        <v>0</v>
      </c>
      <c r="X28" s="78">
        <f t="shared" si="12"/>
        <v>0</v>
      </c>
      <c r="Y28" s="36"/>
      <c r="Z28" s="93"/>
      <c r="AA28" s="89"/>
      <c r="AB28" s="89"/>
      <c r="AC28" s="90"/>
    </row>
    <row r="29" spans="2:29" ht="15.75" thickBot="1">
      <c r="B29" s="22" t="s">
        <v>18</v>
      </c>
      <c r="C29" s="23"/>
      <c r="D29" s="48">
        <f>SUM(D24-(SUM(D25:D28)))</f>
        <v>351393.204868</v>
      </c>
      <c r="E29" s="48"/>
      <c r="F29" s="48">
        <f>SUM(F24-(SUM(F25:F28)))</f>
        <v>-59778.220000000016</v>
      </c>
      <c r="G29" s="50">
        <f>SUM(G25:G28)</f>
        <v>0</v>
      </c>
      <c r="H29" s="50">
        <f>SUM(H25:H28)</f>
        <v>248530</v>
      </c>
      <c r="I29" s="35"/>
      <c r="J29" s="26" t="s">
        <v>18</v>
      </c>
      <c r="K29" s="23"/>
      <c r="L29" s="48">
        <f>SUM(L24-(SUM(L25:L28)))</f>
        <v>-68038.895359999966</v>
      </c>
      <c r="M29" s="48"/>
      <c r="N29" s="48">
        <f>SUM(N24-(SUM(N25:N28)))</f>
        <v>-65702.539999999979</v>
      </c>
      <c r="O29" s="50">
        <f>SUM(O25:O28)</f>
        <v>241710</v>
      </c>
      <c r="P29" s="50">
        <f>SUM(P25:P28)</f>
        <v>1453672</v>
      </c>
      <c r="Q29" s="35"/>
      <c r="R29" s="26" t="s">
        <v>18</v>
      </c>
      <c r="S29" s="23"/>
      <c r="T29" s="48">
        <f>SUM(T24-(SUM(T25:T28)))</f>
        <v>-22686.864423999912</v>
      </c>
      <c r="U29" s="48"/>
      <c r="V29" s="48">
        <f>SUM(V24-(SUM(V25:V28)))</f>
        <v>-22828.07</v>
      </c>
      <c r="W29" s="50">
        <f>SUM(W25:W28)</f>
        <v>0</v>
      </c>
      <c r="X29" s="82">
        <f>SUM(X25:X28)</f>
        <v>15000</v>
      </c>
      <c r="Y29" s="31"/>
      <c r="Z29" s="22" t="s">
        <v>18</v>
      </c>
      <c r="AA29" s="24">
        <f>SUM(D29+L29+T29)</f>
        <v>260667.44508400012</v>
      </c>
      <c r="AB29" s="24"/>
      <c r="AC29" s="91">
        <f t="shared" ref="AC29:AC31" si="13">SUM(F29+N29+V29)</f>
        <v>-148308.82999999999</v>
      </c>
    </row>
    <row r="30" spans="2:29">
      <c r="B30" s="11" t="s">
        <v>19</v>
      </c>
      <c r="C30" s="12"/>
      <c r="D30" s="27">
        <v>350635.50749736</v>
      </c>
      <c r="E30" s="27"/>
      <c r="F30" s="27">
        <v>67081.789999999994</v>
      </c>
      <c r="G30" s="13"/>
      <c r="H30" s="13"/>
      <c r="I30" s="32"/>
      <c r="J30" s="14" t="s">
        <v>19</v>
      </c>
      <c r="K30" s="12"/>
      <c r="L30" s="27">
        <v>543892.02209280001</v>
      </c>
      <c r="M30" s="27"/>
      <c r="N30" s="27">
        <v>74472.88</v>
      </c>
      <c r="O30" s="13"/>
      <c r="P30" s="13"/>
      <c r="Q30" s="32"/>
      <c r="R30" s="14" t="s">
        <v>19</v>
      </c>
      <c r="S30" s="12"/>
      <c r="T30" s="27">
        <v>353857.62151152</v>
      </c>
      <c r="U30" s="27"/>
      <c r="V30" s="27">
        <v>63129.46</v>
      </c>
      <c r="W30" s="13"/>
      <c r="X30" s="15"/>
      <c r="Y30" s="31"/>
      <c r="Z30" s="11" t="s">
        <v>19</v>
      </c>
      <c r="AA30" s="85">
        <f>SUM(D30+L30+T30)</f>
        <v>1248385.15110168</v>
      </c>
      <c r="AB30" s="85"/>
      <c r="AC30" s="92">
        <f t="shared" si="13"/>
        <v>204684.12999999998</v>
      </c>
    </row>
    <row r="31" spans="2:29">
      <c r="B31" s="16" t="s">
        <v>20</v>
      </c>
      <c r="C31" s="17"/>
      <c r="D31" s="40">
        <f>SUM(D29:D30)</f>
        <v>702028.71236536</v>
      </c>
      <c r="E31" s="40"/>
      <c r="F31" s="40">
        <f>SUM(F29+F30)</f>
        <v>7303.5699999999779</v>
      </c>
      <c r="G31" s="18"/>
      <c r="H31" s="18"/>
      <c r="I31" s="33"/>
      <c r="J31" s="19" t="s">
        <v>20</v>
      </c>
      <c r="K31" s="17"/>
      <c r="L31" s="40">
        <f>SUM(L29:L30)</f>
        <v>475853.12673280004</v>
      </c>
      <c r="M31" s="40"/>
      <c r="N31" s="40">
        <f>SUM(N29+N30)</f>
        <v>8770.3400000000256</v>
      </c>
      <c r="O31" s="18"/>
      <c r="P31" s="18"/>
      <c r="Q31" s="33"/>
      <c r="R31" s="19" t="s">
        <v>20</v>
      </c>
      <c r="S31" s="17"/>
      <c r="T31" s="29">
        <f>SUM(T29:T30)</f>
        <v>331170.75708752009</v>
      </c>
      <c r="U31" s="29"/>
      <c r="V31" s="29">
        <f>SUM(V29+V30)</f>
        <v>40301.39</v>
      </c>
      <c r="W31" s="18"/>
      <c r="X31" s="20"/>
      <c r="Y31" s="31"/>
      <c r="Z31" s="16" t="s">
        <v>20</v>
      </c>
      <c r="AA31" s="21">
        <f>SUM(D31+L31+T31)</f>
        <v>1509052.5961856802</v>
      </c>
      <c r="AB31" s="21"/>
      <c r="AC31" s="87">
        <f t="shared" si="13"/>
        <v>56375.3</v>
      </c>
    </row>
    <row r="32" spans="2:29">
      <c r="B32" s="53" t="s">
        <v>32</v>
      </c>
      <c r="C32" s="54"/>
      <c r="D32" s="43">
        <v>10000</v>
      </c>
      <c r="E32" s="43"/>
      <c r="F32" s="43">
        <v>0</v>
      </c>
      <c r="G32" s="43">
        <v>0</v>
      </c>
      <c r="H32" s="43">
        <f>SUM(D32:G32)</f>
        <v>10000</v>
      </c>
      <c r="I32" s="34"/>
      <c r="J32" s="60"/>
      <c r="K32" s="60"/>
      <c r="L32" s="56">
        <v>0</v>
      </c>
      <c r="M32" s="56"/>
      <c r="N32" s="56">
        <v>0</v>
      </c>
      <c r="O32" s="56">
        <v>0</v>
      </c>
      <c r="P32" s="56">
        <f>SUM(L32:O32)</f>
        <v>0</v>
      </c>
      <c r="Q32" s="34"/>
      <c r="R32" s="42" t="s">
        <v>32</v>
      </c>
      <c r="S32" s="42" t="s">
        <v>157</v>
      </c>
      <c r="T32" s="43">
        <v>15000</v>
      </c>
      <c r="U32" s="43"/>
      <c r="V32" s="43">
        <v>0</v>
      </c>
      <c r="W32" s="43">
        <v>0</v>
      </c>
      <c r="X32" s="78">
        <f>SUM(T32:W32)</f>
        <v>15000</v>
      </c>
      <c r="Y32" s="36"/>
      <c r="Z32" s="88"/>
      <c r="AA32" s="89"/>
      <c r="AB32" s="89"/>
      <c r="AC32" s="90"/>
    </row>
    <row r="33" spans="2:29">
      <c r="B33" s="41" t="s">
        <v>31</v>
      </c>
      <c r="C33" s="42" t="s">
        <v>46</v>
      </c>
      <c r="D33" s="43">
        <v>368000</v>
      </c>
      <c r="E33" s="43"/>
      <c r="F33" s="43">
        <v>70639</v>
      </c>
      <c r="G33" s="43">
        <v>66484</v>
      </c>
      <c r="H33" s="43">
        <f t="shared" ref="H33:H35" si="14">SUM(D33:G33)</f>
        <v>505123</v>
      </c>
      <c r="I33" s="34"/>
      <c r="J33" s="60"/>
      <c r="K33" s="60"/>
      <c r="L33" s="56">
        <v>0</v>
      </c>
      <c r="M33" s="56"/>
      <c r="N33" s="56">
        <v>0</v>
      </c>
      <c r="O33" s="56">
        <v>0</v>
      </c>
      <c r="P33" s="56">
        <f>SUM(L33:O33)</f>
        <v>0</v>
      </c>
      <c r="Q33" s="34"/>
      <c r="R33" s="123"/>
      <c r="S33" s="123"/>
      <c r="T33" s="43">
        <v>0</v>
      </c>
      <c r="U33" s="43"/>
      <c r="V33" s="43">
        <v>0</v>
      </c>
      <c r="W33" s="43">
        <v>0</v>
      </c>
      <c r="X33" s="78">
        <f t="shared" ref="X33:X35" si="15">SUM(T33:W33)</f>
        <v>0</v>
      </c>
      <c r="Y33" s="36"/>
      <c r="Z33" s="88"/>
      <c r="AA33" s="89"/>
      <c r="AB33" s="89"/>
      <c r="AC33" s="90"/>
    </row>
    <row r="34" spans="2:29">
      <c r="B34" s="47"/>
      <c r="C34" s="54"/>
      <c r="D34" s="43">
        <v>0</v>
      </c>
      <c r="E34" s="43"/>
      <c r="F34" s="43">
        <v>0</v>
      </c>
      <c r="G34" s="43">
        <v>0</v>
      </c>
      <c r="H34" s="43">
        <f t="shared" si="14"/>
        <v>0</v>
      </c>
      <c r="I34" s="34"/>
      <c r="J34" s="60" t="s">
        <v>118</v>
      </c>
      <c r="K34" s="60" t="s">
        <v>117</v>
      </c>
      <c r="L34" s="56">
        <v>666654</v>
      </c>
      <c r="M34" s="56"/>
      <c r="N34" s="56">
        <v>131572</v>
      </c>
      <c r="O34" s="56">
        <v>38698</v>
      </c>
      <c r="P34" s="56">
        <f t="shared" ref="P34:P35" si="16">SUM(L34:O34)</f>
        <v>836924</v>
      </c>
      <c r="Q34" s="34"/>
      <c r="R34" s="42"/>
      <c r="S34" s="42"/>
      <c r="T34" s="43">
        <v>0</v>
      </c>
      <c r="U34" s="43"/>
      <c r="V34" s="43">
        <v>0</v>
      </c>
      <c r="W34" s="43">
        <v>0</v>
      </c>
      <c r="X34" s="78">
        <f t="shared" si="15"/>
        <v>0</v>
      </c>
      <c r="Y34" s="36"/>
      <c r="Z34" s="88"/>
      <c r="AA34" s="89"/>
      <c r="AB34" s="89"/>
      <c r="AC34" s="90"/>
    </row>
    <row r="35" spans="2:29">
      <c r="B35" s="41"/>
      <c r="C35" s="42"/>
      <c r="D35" s="43">
        <v>0</v>
      </c>
      <c r="E35" s="43"/>
      <c r="F35" s="43">
        <v>0</v>
      </c>
      <c r="G35" s="43">
        <v>0</v>
      </c>
      <c r="H35" s="43">
        <f t="shared" si="14"/>
        <v>0</v>
      </c>
      <c r="I35" s="34"/>
      <c r="J35" s="60"/>
      <c r="K35" s="60"/>
      <c r="L35" s="56">
        <v>0</v>
      </c>
      <c r="M35" s="56"/>
      <c r="N35" s="56">
        <v>0</v>
      </c>
      <c r="O35" s="56">
        <v>0</v>
      </c>
      <c r="P35" s="56">
        <f t="shared" si="16"/>
        <v>0</v>
      </c>
      <c r="Q35" s="34"/>
      <c r="R35" s="42"/>
      <c r="S35" s="42"/>
      <c r="T35" s="43">
        <v>0</v>
      </c>
      <c r="U35" s="43"/>
      <c r="V35" s="43">
        <v>0</v>
      </c>
      <c r="W35" s="43">
        <v>0</v>
      </c>
      <c r="X35" s="78">
        <f t="shared" si="15"/>
        <v>0</v>
      </c>
      <c r="Y35" s="36"/>
      <c r="Z35" s="93"/>
      <c r="AA35" s="89"/>
      <c r="AB35" s="89"/>
      <c r="AC35" s="90"/>
    </row>
    <row r="36" spans="2:29" ht="15.75" thickBot="1">
      <c r="B36" s="51" t="s">
        <v>21</v>
      </c>
      <c r="C36" s="23"/>
      <c r="D36" s="48">
        <f>SUM(D31-(SUM(D32:D35)))</f>
        <v>324028.71236536</v>
      </c>
      <c r="E36" s="48"/>
      <c r="F36" s="48">
        <f>SUM(F31-(SUM(F32:F35)))</f>
        <v>-63335.430000000022</v>
      </c>
      <c r="G36" s="50">
        <f>SUM(G32:G35)</f>
        <v>66484</v>
      </c>
      <c r="H36" s="50">
        <f>SUM(H32:H35)</f>
        <v>515123</v>
      </c>
      <c r="I36" s="35"/>
      <c r="J36" s="52" t="s">
        <v>21</v>
      </c>
      <c r="K36" s="23"/>
      <c r="L36" s="48">
        <f>SUM(L31-(SUM(L32:L35)))</f>
        <v>-190800.87326719996</v>
      </c>
      <c r="M36" s="48"/>
      <c r="N36" s="48">
        <f>SUM(N31-(SUM(N32:N35)))</f>
        <v>-122801.65999999997</v>
      </c>
      <c r="O36" s="50">
        <f>SUM(O32:O35)</f>
        <v>38698</v>
      </c>
      <c r="P36" s="50">
        <f>SUM(P32:P35)</f>
        <v>836924</v>
      </c>
      <c r="Q36" s="35"/>
      <c r="R36" s="52" t="s">
        <v>21</v>
      </c>
      <c r="S36" s="23"/>
      <c r="T36" s="48">
        <f>SUM(T31-(SUM(T32:T35)))</f>
        <v>316170.75708752009</v>
      </c>
      <c r="U36" s="48"/>
      <c r="V36" s="48">
        <f>SUM(V31-(SUM(V32:V35)))</f>
        <v>40301.39</v>
      </c>
      <c r="W36" s="50">
        <f>SUM(W32:W35)</f>
        <v>0</v>
      </c>
      <c r="X36" s="82">
        <f>SUM(X32:X35)</f>
        <v>15000</v>
      </c>
      <c r="Y36" s="31"/>
      <c r="Z36" s="51" t="s">
        <v>21</v>
      </c>
      <c r="AA36" s="24">
        <f>SUM(D36+L36+T36)</f>
        <v>449398.59618568013</v>
      </c>
      <c r="AB36" s="24"/>
      <c r="AC36" s="91">
        <f t="shared" ref="AC36:AC38" si="17">SUM(F36+N36+V36)</f>
        <v>-145835.70000000001</v>
      </c>
    </row>
    <row r="37" spans="2:29">
      <c r="B37" s="62" t="s">
        <v>22</v>
      </c>
      <c r="C37" s="12"/>
      <c r="D37" s="27">
        <v>350806</v>
      </c>
      <c r="E37" s="27"/>
      <c r="F37" s="121">
        <v>0</v>
      </c>
      <c r="G37" s="13"/>
      <c r="H37" s="13"/>
      <c r="I37" s="32"/>
      <c r="J37" s="63" t="s">
        <v>22</v>
      </c>
      <c r="K37" s="12"/>
      <c r="L37" s="27">
        <v>526779</v>
      </c>
      <c r="M37" s="27"/>
      <c r="N37" s="121">
        <v>0</v>
      </c>
      <c r="O37" s="13"/>
      <c r="P37" s="13"/>
      <c r="Q37" s="32"/>
      <c r="R37" s="63" t="s">
        <v>22</v>
      </c>
      <c r="S37" s="12"/>
      <c r="T37" s="27">
        <v>348561</v>
      </c>
      <c r="U37" s="27"/>
      <c r="V37" s="121">
        <v>0</v>
      </c>
      <c r="W37" s="13"/>
      <c r="X37" s="15"/>
      <c r="Y37" s="31"/>
      <c r="Z37" s="62" t="s">
        <v>22</v>
      </c>
      <c r="AA37" s="85">
        <f>SUM(D37+L37+T37)</f>
        <v>1226146</v>
      </c>
      <c r="AB37" s="85"/>
      <c r="AC37" s="92">
        <f t="shared" si="17"/>
        <v>0</v>
      </c>
    </row>
    <row r="38" spans="2:29">
      <c r="B38" s="64" t="s">
        <v>23</v>
      </c>
      <c r="C38" s="17"/>
      <c r="D38" s="29">
        <f>SUM(D36:D37)</f>
        <v>674834.71236536</v>
      </c>
      <c r="E38" s="29"/>
      <c r="F38" s="29">
        <v>65842</v>
      </c>
      <c r="G38" s="18"/>
      <c r="H38" s="18"/>
      <c r="I38" s="33"/>
      <c r="J38" s="65" t="s">
        <v>23</v>
      </c>
      <c r="K38" s="17"/>
      <c r="L38" s="40">
        <f>SUM(L36:L37)</f>
        <v>335978.12673280004</v>
      </c>
      <c r="M38" s="40"/>
      <c r="N38" s="40">
        <v>1286</v>
      </c>
      <c r="O38" s="18"/>
      <c r="P38" s="18"/>
      <c r="Q38" s="33"/>
      <c r="R38" s="65" t="s">
        <v>23</v>
      </c>
      <c r="S38" s="17"/>
      <c r="T38" s="29">
        <f>SUM(T36:T37)</f>
        <v>664731.75708752009</v>
      </c>
      <c r="U38" s="29"/>
      <c r="V38" s="29">
        <v>78871</v>
      </c>
      <c r="W38" s="18"/>
      <c r="X38" s="20"/>
      <c r="Y38" s="31"/>
      <c r="Z38" s="64" t="s">
        <v>23</v>
      </c>
      <c r="AA38" s="21">
        <f>SUM(D38+L38+T38)</f>
        <v>1675544.59618568</v>
      </c>
      <c r="AB38" s="21"/>
      <c r="AC38" s="87">
        <f t="shared" si="17"/>
        <v>145999</v>
      </c>
    </row>
    <row r="39" spans="2:29">
      <c r="B39" s="41"/>
      <c r="C39" s="42"/>
      <c r="D39" s="43">
        <v>0</v>
      </c>
      <c r="E39" s="43"/>
      <c r="F39" s="43">
        <v>0</v>
      </c>
      <c r="G39" s="43">
        <v>0</v>
      </c>
      <c r="H39" s="43">
        <f>SUM(D39:G39)</f>
        <v>0</v>
      </c>
      <c r="I39" s="34"/>
      <c r="J39" s="76" t="s">
        <v>143</v>
      </c>
      <c r="K39" s="76" t="s">
        <v>141</v>
      </c>
      <c r="L39" s="56">
        <v>455134</v>
      </c>
      <c r="M39" s="56"/>
      <c r="N39" s="56">
        <v>20000</v>
      </c>
      <c r="O39" s="56">
        <v>250601</v>
      </c>
      <c r="P39" s="56">
        <f>SUM(L39:O39)</f>
        <v>725735</v>
      </c>
      <c r="Q39" s="34"/>
      <c r="R39" s="42" t="s">
        <v>64</v>
      </c>
      <c r="S39" s="42" t="s">
        <v>65</v>
      </c>
      <c r="T39" s="43">
        <v>491000</v>
      </c>
      <c r="U39" s="43"/>
      <c r="V39" s="43">
        <v>0</v>
      </c>
      <c r="W39" s="43">
        <v>0</v>
      </c>
      <c r="X39" s="78">
        <f>SUM(T39:W39)</f>
        <v>491000</v>
      </c>
      <c r="Y39" s="36"/>
      <c r="Z39" s="88"/>
      <c r="AA39" s="94"/>
      <c r="AB39" s="94"/>
      <c r="AC39" s="95"/>
    </row>
    <row r="40" spans="2:29">
      <c r="B40" s="67"/>
      <c r="C40" s="61"/>
      <c r="D40" s="43">
        <v>0</v>
      </c>
      <c r="E40" s="43"/>
      <c r="F40" s="43">
        <v>0</v>
      </c>
      <c r="G40" s="43">
        <v>0</v>
      </c>
      <c r="H40" s="43">
        <f t="shared" ref="H40:H43" si="18">SUM(D40:G40)</f>
        <v>0</v>
      </c>
      <c r="I40" s="34"/>
      <c r="J40" s="60" t="s">
        <v>32</v>
      </c>
      <c r="K40" s="60" t="s">
        <v>139</v>
      </c>
      <c r="L40" s="56">
        <v>113172</v>
      </c>
      <c r="M40" s="56"/>
      <c r="N40" s="56"/>
      <c r="O40" s="56">
        <v>37724</v>
      </c>
      <c r="P40" s="56">
        <f>SUM(L40:O40)</f>
        <v>150896</v>
      </c>
      <c r="Q40" s="34"/>
      <c r="R40" s="42" t="s">
        <v>32</v>
      </c>
      <c r="S40" s="42" t="s">
        <v>139</v>
      </c>
      <c r="T40" s="43">
        <v>37724</v>
      </c>
      <c r="U40" s="43"/>
      <c r="V40" s="43">
        <v>0</v>
      </c>
      <c r="W40" s="43">
        <v>0</v>
      </c>
      <c r="X40" s="78">
        <f t="shared" ref="X40:X43" si="19">SUM(T40:W40)</f>
        <v>37724</v>
      </c>
      <c r="Y40" s="36"/>
      <c r="Z40" s="88"/>
      <c r="AA40" s="94"/>
      <c r="AB40" s="94"/>
      <c r="AC40" s="95"/>
    </row>
    <row r="41" spans="2:29">
      <c r="B41" s="67"/>
      <c r="C41" s="61"/>
      <c r="D41" s="43">
        <v>0</v>
      </c>
      <c r="E41" s="43"/>
      <c r="F41" s="43">
        <v>0</v>
      </c>
      <c r="G41" s="43">
        <v>0</v>
      </c>
      <c r="H41" s="43">
        <f t="shared" si="18"/>
        <v>0</v>
      </c>
      <c r="I41" s="68"/>
      <c r="J41" s="60" t="s">
        <v>32</v>
      </c>
      <c r="K41" s="60" t="s">
        <v>62</v>
      </c>
      <c r="L41" s="56">
        <v>23138.25</v>
      </c>
      <c r="M41" s="56"/>
      <c r="N41" s="56"/>
      <c r="O41" s="56">
        <v>7713</v>
      </c>
      <c r="P41" s="56">
        <f>SUM(L41:O41)</f>
        <v>30851.25</v>
      </c>
      <c r="Q41" s="68"/>
      <c r="R41" s="42" t="s">
        <v>32</v>
      </c>
      <c r="S41" s="42" t="s">
        <v>62</v>
      </c>
      <c r="T41" s="43">
        <v>7712.75</v>
      </c>
      <c r="U41" s="43"/>
      <c r="V41" s="43">
        <v>0</v>
      </c>
      <c r="W41" s="43">
        <v>0</v>
      </c>
      <c r="X41" s="78">
        <f t="shared" si="19"/>
        <v>7712.75</v>
      </c>
      <c r="Y41" s="37"/>
      <c r="Z41" s="96"/>
      <c r="AA41" s="97"/>
      <c r="AB41" s="97"/>
      <c r="AC41" s="98"/>
    </row>
    <row r="42" spans="2:29">
      <c r="B42" s="67"/>
      <c r="C42" s="61"/>
      <c r="D42" s="43">
        <v>0</v>
      </c>
      <c r="E42" s="43"/>
      <c r="F42" s="43">
        <v>0</v>
      </c>
      <c r="G42" s="43">
        <v>0</v>
      </c>
      <c r="H42" s="43">
        <f t="shared" si="18"/>
        <v>0</v>
      </c>
      <c r="I42" s="69"/>
      <c r="J42" s="60" t="s">
        <v>142</v>
      </c>
      <c r="K42" s="75" t="s">
        <v>140</v>
      </c>
      <c r="L42" s="56">
        <v>73698</v>
      </c>
      <c r="M42" s="56"/>
      <c r="N42" s="56"/>
      <c r="O42" s="56">
        <v>24566</v>
      </c>
      <c r="P42" s="56">
        <f>SUM(L42:O42)</f>
        <v>98264</v>
      </c>
      <c r="Q42" s="69"/>
      <c r="R42" s="42" t="s">
        <v>32</v>
      </c>
      <c r="S42" s="61" t="s">
        <v>140</v>
      </c>
      <c r="T42" s="43">
        <v>24566</v>
      </c>
      <c r="U42" s="43"/>
      <c r="V42" s="43">
        <v>0</v>
      </c>
      <c r="W42" s="43">
        <v>0</v>
      </c>
      <c r="X42" s="78">
        <f t="shared" si="19"/>
        <v>24566</v>
      </c>
      <c r="Y42" s="38"/>
      <c r="Z42" s="99"/>
      <c r="AA42" s="100"/>
      <c r="AB42" s="100"/>
      <c r="AC42" s="101"/>
    </row>
    <row r="43" spans="2:29">
      <c r="B43" s="70"/>
      <c r="C43" s="44"/>
      <c r="D43" s="43">
        <v>0</v>
      </c>
      <c r="E43" s="43"/>
      <c r="F43" s="43">
        <v>0</v>
      </c>
      <c r="G43" s="43">
        <v>0</v>
      </c>
      <c r="H43" s="43">
        <f t="shared" si="18"/>
        <v>0</v>
      </c>
      <c r="I43" s="69"/>
      <c r="J43" s="76"/>
      <c r="K43" s="76"/>
      <c r="L43" s="56"/>
      <c r="M43" s="56"/>
      <c r="N43" s="56"/>
      <c r="O43" s="56"/>
      <c r="P43" s="56"/>
      <c r="Q43" s="69"/>
      <c r="R43" s="44"/>
      <c r="S43" s="44"/>
      <c r="T43" s="43">
        <v>0</v>
      </c>
      <c r="U43" s="43"/>
      <c r="V43" s="43">
        <v>0</v>
      </c>
      <c r="W43" s="43">
        <v>0</v>
      </c>
      <c r="X43" s="78">
        <f t="shared" si="19"/>
        <v>0</v>
      </c>
      <c r="Y43" s="38"/>
      <c r="Z43" s="102"/>
      <c r="AA43" s="100"/>
      <c r="AB43" s="100"/>
      <c r="AC43" s="101"/>
    </row>
    <row r="44" spans="2:29" ht="15.75" thickBot="1">
      <c r="B44" s="71" t="s">
        <v>24</v>
      </c>
      <c r="C44" s="23"/>
      <c r="D44" s="48">
        <f>SUM(D38-(SUM(D39:D43)))</f>
        <v>674834.71236536</v>
      </c>
      <c r="E44" s="48"/>
      <c r="F44" s="48">
        <f>SUM(F38-(SUM(F39:F43)))</f>
        <v>65842</v>
      </c>
      <c r="G44" s="50">
        <f>SUM(G39:G43)</f>
        <v>0</v>
      </c>
      <c r="H44" s="50">
        <f>SUM(H39:H43)</f>
        <v>0</v>
      </c>
      <c r="I44" s="72"/>
      <c r="J44" s="73" t="s">
        <v>24</v>
      </c>
      <c r="K44" s="23"/>
      <c r="L44" s="48">
        <f>SUM(L38-(SUM(L40:L43)))</f>
        <v>125969.87673280004</v>
      </c>
      <c r="M44" s="48"/>
      <c r="N44" s="48">
        <f>SUM(N38-(SUM(N40:N43)))</f>
        <v>1286</v>
      </c>
      <c r="O44" s="50">
        <f>SUM(O40:O43)</f>
        <v>70003</v>
      </c>
      <c r="P44" s="50">
        <f>SUM(P40:P43)</f>
        <v>280011.25</v>
      </c>
      <c r="Q44" s="72"/>
      <c r="R44" s="73" t="s">
        <v>24</v>
      </c>
      <c r="S44" s="23"/>
      <c r="T44" s="48">
        <f>SUM(T38-(SUM(T39:T43)))</f>
        <v>103729.00708752009</v>
      </c>
      <c r="U44" s="48"/>
      <c r="V44" s="48">
        <f>SUM(V38-(SUM(V39:V43)))</f>
        <v>78871</v>
      </c>
      <c r="W44" s="50">
        <f>SUM(W39:W43)</f>
        <v>0</v>
      </c>
      <c r="X44" s="82">
        <f>SUM(X39:X43)</f>
        <v>561002.75</v>
      </c>
      <c r="Y44" s="39"/>
      <c r="Z44" s="71" t="s">
        <v>24</v>
      </c>
      <c r="AA44" s="24">
        <f>SUM(D44+L44+T44)</f>
        <v>904533.59618568013</v>
      </c>
      <c r="AB44" s="24"/>
      <c r="AC44" s="91">
        <f>SUM(F44+N44+V44)</f>
        <v>145999</v>
      </c>
    </row>
    <row r="45" spans="2:29">
      <c r="B45" s="62" t="s">
        <v>42</v>
      </c>
      <c r="C45" s="12"/>
      <c r="D45" s="27">
        <v>362227</v>
      </c>
      <c r="E45" s="27"/>
      <c r="F45" s="121">
        <v>0</v>
      </c>
      <c r="G45" s="13"/>
      <c r="H45" s="13"/>
      <c r="I45" s="32"/>
      <c r="J45" s="63" t="s">
        <v>42</v>
      </c>
      <c r="K45" s="12"/>
      <c r="L45" s="27">
        <v>545852</v>
      </c>
      <c r="M45" s="27"/>
      <c r="N45" s="121">
        <v>0</v>
      </c>
      <c r="O45" s="13"/>
      <c r="P45" s="13"/>
      <c r="Q45" s="32"/>
      <c r="R45" s="63" t="s">
        <v>42</v>
      </c>
      <c r="S45" s="12"/>
      <c r="T45" s="27">
        <v>360236</v>
      </c>
      <c r="U45" s="27"/>
      <c r="V45" s="121">
        <v>0</v>
      </c>
      <c r="W45" s="13"/>
      <c r="X45" s="15"/>
      <c r="Y45" s="31"/>
      <c r="Z45" s="62" t="s">
        <v>42</v>
      </c>
      <c r="AA45" s="85">
        <f t="shared" ref="AA45:AA46" si="20">SUM(D45+L45+T45)</f>
        <v>1268315</v>
      </c>
      <c r="AB45" s="85"/>
      <c r="AC45" s="92">
        <f t="shared" ref="AC45:AC46" si="21">SUM(F45+N45+V45)</f>
        <v>0</v>
      </c>
    </row>
    <row r="46" spans="2:29">
      <c r="B46" s="64" t="s">
        <v>43</v>
      </c>
      <c r="C46" s="17"/>
      <c r="D46" s="40">
        <f>SUM(D44:D45)</f>
        <v>1037061.71236536</v>
      </c>
      <c r="E46" s="40"/>
      <c r="F46" s="40">
        <v>136612</v>
      </c>
      <c r="G46" s="18"/>
      <c r="H46" s="18"/>
      <c r="I46" s="33"/>
      <c r="J46" s="65" t="s">
        <v>43</v>
      </c>
      <c r="K46" s="17"/>
      <c r="L46" s="40">
        <f>SUM(L44:L45)</f>
        <v>671821.87673280004</v>
      </c>
      <c r="M46" s="40"/>
      <c r="N46" s="40">
        <v>66740</v>
      </c>
      <c r="O46" s="18"/>
      <c r="P46" s="18"/>
      <c r="Q46" s="33"/>
      <c r="R46" s="65" t="s">
        <v>43</v>
      </c>
      <c r="S46" s="17"/>
      <c r="T46" s="40">
        <f>SUM(T44:T45)</f>
        <v>463965.00708752009</v>
      </c>
      <c r="U46" s="40"/>
      <c r="V46" s="40">
        <v>146723</v>
      </c>
      <c r="W46" s="18"/>
      <c r="X46" s="20"/>
      <c r="Y46" s="31"/>
      <c r="Z46" s="64" t="s">
        <v>43</v>
      </c>
      <c r="AA46" s="21">
        <f t="shared" si="20"/>
        <v>2172848.5961856805</v>
      </c>
      <c r="AB46" s="21"/>
      <c r="AC46" s="87">
        <f t="shared" si="21"/>
        <v>350075</v>
      </c>
    </row>
    <row r="47" spans="2:29">
      <c r="B47" s="41" t="s">
        <v>146</v>
      </c>
      <c r="C47" s="42" t="s">
        <v>62</v>
      </c>
      <c r="D47" s="43">
        <v>101000</v>
      </c>
      <c r="E47" s="43"/>
      <c r="F47" s="43">
        <v>0</v>
      </c>
      <c r="G47" s="43">
        <v>25250</v>
      </c>
      <c r="H47" s="43">
        <f>SUM(D47:G47)</f>
        <v>126250</v>
      </c>
      <c r="I47" s="34"/>
      <c r="J47" s="60" t="s">
        <v>61</v>
      </c>
      <c r="K47" s="60" t="s">
        <v>138</v>
      </c>
      <c r="L47" s="56">
        <v>290000</v>
      </c>
      <c r="M47" s="56"/>
      <c r="N47" s="56">
        <v>94000</v>
      </c>
      <c r="O47" s="56">
        <v>0</v>
      </c>
      <c r="P47" s="56">
        <f t="shared" ref="P47" si="22">SUM(L47:O47)</f>
        <v>384000</v>
      </c>
      <c r="Q47" s="34"/>
      <c r="R47" s="42"/>
      <c r="S47" s="42"/>
      <c r="T47" s="43">
        <v>0</v>
      </c>
      <c r="U47" s="43"/>
      <c r="V47" s="43">
        <v>0</v>
      </c>
      <c r="W47" s="43">
        <v>0</v>
      </c>
      <c r="X47" s="78">
        <f>SUM(T47:W47)</f>
        <v>0</v>
      </c>
      <c r="Y47" s="36"/>
      <c r="Z47" s="88"/>
      <c r="AA47" s="94"/>
      <c r="AB47" s="94"/>
      <c r="AC47" s="95"/>
    </row>
    <row r="48" spans="2:29">
      <c r="B48" s="168" t="s">
        <v>145</v>
      </c>
      <c r="C48" s="164" t="s">
        <v>144</v>
      </c>
      <c r="D48" s="43">
        <v>636712</v>
      </c>
      <c r="E48" s="43"/>
      <c r="F48" s="43">
        <v>135301</v>
      </c>
      <c r="G48" s="43">
        <v>23877</v>
      </c>
      <c r="H48" s="43">
        <f t="shared" ref="H48:H51" si="23">SUM(D48:G48)</f>
        <v>795890</v>
      </c>
      <c r="I48" s="34"/>
      <c r="J48" s="60" t="s">
        <v>32</v>
      </c>
      <c r="K48" s="60" t="s">
        <v>137</v>
      </c>
      <c r="L48" s="56">
        <v>38027</v>
      </c>
      <c r="M48" s="56"/>
      <c r="N48" s="56">
        <v>0</v>
      </c>
      <c r="O48" s="56">
        <v>9506</v>
      </c>
      <c r="P48" s="56">
        <f>SUM(L48:O48)</f>
        <v>47533</v>
      </c>
      <c r="Q48" s="34"/>
      <c r="R48" s="42" t="s">
        <v>32</v>
      </c>
      <c r="S48" s="42" t="s">
        <v>137</v>
      </c>
      <c r="T48" s="43">
        <v>9506</v>
      </c>
      <c r="U48" s="43"/>
      <c r="V48" s="43">
        <v>0</v>
      </c>
      <c r="W48" s="43">
        <v>0</v>
      </c>
      <c r="X48" s="78">
        <f t="shared" ref="X48:X51" si="24">SUM(T48:W48)</f>
        <v>9506</v>
      </c>
      <c r="Y48" s="36"/>
      <c r="Z48" s="88"/>
      <c r="AA48" s="94"/>
      <c r="AB48" s="94"/>
      <c r="AC48" s="95"/>
    </row>
    <row r="49" spans="2:29">
      <c r="B49" s="67"/>
      <c r="C49" s="61"/>
      <c r="D49" s="43">
        <v>0</v>
      </c>
      <c r="E49" s="43"/>
      <c r="F49" s="43">
        <v>0</v>
      </c>
      <c r="G49" s="43">
        <v>0</v>
      </c>
      <c r="H49" s="43">
        <f t="shared" si="23"/>
        <v>0</v>
      </c>
      <c r="I49" s="68"/>
      <c r="J49" s="55" t="s">
        <v>32</v>
      </c>
      <c r="K49" s="75" t="s">
        <v>63</v>
      </c>
      <c r="L49" s="56">
        <v>101288</v>
      </c>
      <c r="M49" s="56"/>
      <c r="N49" s="56">
        <v>0</v>
      </c>
      <c r="O49" s="56">
        <v>24788</v>
      </c>
      <c r="P49" s="56">
        <f t="shared" ref="P49:P51" si="25">SUM(L49:O49)</f>
        <v>126076</v>
      </c>
      <c r="Q49" s="68"/>
      <c r="R49" s="77" t="s">
        <v>32</v>
      </c>
      <c r="S49" s="61" t="s">
        <v>63</v>
      </c>
      <c r="T49" s="43">
        <v>24788</v>
      </c>
      <c r="U49" s="43"/>
      <c r="V49" s="43">
        <v>0</v>
      </c>
      <c r="W49" s="43">
        <v>0</v>
      </c>
      <c r="X49" s="78">
        <f t="shared" si="24"/>
        <v>24788</v>
      </c>
      <c r="Y49" s="37"/>
      <c r="Z49" s="96"/>
      <c r="AA49" s="97"/>
      <c r="AB49" s="97"/>
      <c r="AC49" s="98"/>
    </row>
    <row r="50" spans="2:29">
      <c r="B50" s="67"/>
      <c r="C50" s="61"/>
      <c r="D50" s="43">
        <v>0</v>
      </c>
      <c r="E50" s="43"/>
      <c r="F50" s="43">
        <v>0</v>
      </c>
      <c r="G50" s="43">
        <v>0</v>
      </c>
      <c r="H50" s="43">
        <f t="shared" si="23"/>
        <v>0</v>
      </c>
      <c r="I50" s="69"/>
      <c r="J50" s="76" t="s">
        <v>32</v>
      </c>
      <c r="K50" s="76" t="s">
        <v>63</v>
      </c>
      <c r="L50" s="56">
        <v>101288</v>
      </c>
      <c r="M50" s="56"/>
      <c r="N50" s="56">
        <v>0</v>
      </c>
      <c r="O50" s="56">
        <v>24788</v>
      </c>
      <c r="P50" s="56">
        <f t="shared" si="25"/>
        <v>126076</v>
      </c>
      <c r="Q50" s="69"/>
      <c r="R50" s="44" t="s">
        <v>32</v>
      </c>
      <c r="S50" s="44" t="s">
        <v>63</v>
      </c>
      <c r="T50" s="43">
        <v>24788</v>
      </c>
      <c r="U50" s="43"/>
      <c r="V50" s="43">
        <v>0</v>
      </c>
      <c r="W50" s="43">
        <v>0</v>
      </c>
      <c r="X50" s="78">
        <f t="shared" si="24"/>
        <v>24788</v>
      </c>
      <c r="Y50" s="38"/>
      <c r="Z50" s="99"/>
      <c r="AA50" s="100"/>
      <c r="AB50" s="100"/>
      <c r="AC50" s="101"/>
    </row>
    <row r="51" spans="2:29">
      <c r="B51" s="70"/>
      <c r="C51" s="44"/>
      <c r="D51" s="43">
        <v>0</v>
      </c>
      <c r="E51" s="43"/>
      <c r="F51" s="43">
        <v>0</v>
      </c>
      <c r="G51" s="43">
        <v>0</v>
      </c>
      <c r="H51" s="43">
        <f t="shared" si="23"/>
        <v>0</v>
      </c>
      <c r="I51" s="69"/>
      <c r="J51" s="76"/>
      <c r="K51" s="76"/>
      <c r="L51" s="56">
        <v>0</v>
      </c>
      <c r="M51" s="56"/>
      <c r="N51" s="56">
        <v>0</v>
      </c>
      <c r="O51" s="56">
        <v>0</v>
      </c>
      <c r="P51" s="56">
        <f t="shared" si="25"/>
        <v>0</v>
      </c>
      <c r="Q51" s="69"/>
      <c r="R51" s="44"/>
      <c r="S51" s="44"/>
      <c r="T51" s="43">
        <v>0</v>
      </c>
      <c r="U51" s="43"/>
      <c r="V51" s="43">
        <v>0</v>
      </c>
      <c r="W51" s="43">
        <v>0</v>
      </c>
      <c r="X51" s="78">
        <f t="shared" si="24"/>
        <v>0</v>
      </c>
      <c r="Y51" s="38"/>
      <c r="Z51" s="102"/>
      <c r="AA51" s="100"/>
      <c r="AB51" s="100"/>
      <c r="AC51" s="101"/>
    </row>
    <row r="52" spans="2:29" ht="15.75" thickBot="1">
      <c r="B52" s="71" t="s">
        <v>44</v>
      </c>
      <c r="C52" s="23"/>
      <c r="D52" s="48">
        <f>SUM(D46-(SUM(D47:D51)))</f>
        <v>299349.71236536</v>
      </c>
      <c r="E52" s="48"/>
      <c r="F52" s="48">
        <f>SUM(F46-(SUM(F47:F51)))</f>
        <v>1311</v>
      </c>
      <c r="G52" s="50">
        <f>SUM(G47:G51)</f>
        <v>49127</v>
      </c>
      <c r="H52" s="50">
        <f>SUM(H47:H51)</f>
        <v>922140</v>
      </c>
      <c r="I52" s="72"/>
      <c r="J52" s="73" t="s">
        <v>44</v>
      </c>
      <c r="K52" s="23"/>
      <c r="L52" s="48">
        <f>SUM(L46-(SUM(L47:L51)))</f>
        <v>141218.87673280004</v>
      </c>
      <c r="M52" s="48"/>
      <c r="N52" s="48">
        <f>SUM(N46-(SUM(N47:N51)))</f>
        <v>-27260</v>
      </c>
      <c r="O52" s="50">
        <f>SUM(O47:O51)</f>
        <v>59082</v>
      </c>
      <c r="P52" s="50">
        <f>SUM(P47:P51)</f>
        <v>683685</v>
      </c>
      <c r="Q52" s="72"/>
      <c r="R52" s="73" t="s">
        <v>44</v>
      </c>
      <c r="S52" s="23"/>
      <c r="T52" s="45">
        <f>SUM(T46-(SUM(T47:T51)))</f>
        <v>404883.00708752009</v>
      </c>
      <c r="U52" s="45"/>
      <c r="V52" s="45">
        <f>SUM(V46-(SUM(V47:V51)))</f>
        <v>146723</v>
      </c>
      <c r="W52" s="46">
        <f>SUM(W47:W51)</f>
        <v>0</v>
      </c>
      <c r="X52" s="81">
        <f>SUM(X47:X51)</f>
        <v>59082</v>
      </c>
      <c r="Y52" s="39"/>
      <c r="Z52" s="71" t="s">
        <v>44</v>
      </c>
      <c r="AA52" s="24">
        <f>SUM(D52+L52+T52)</f>
        <v>845451.59618568013</v>
      </c>
      <c r="AB52" s="24"/>
      <c r="AC52" s="91">
        <f>SUM(F52+N52+V52)</f>
        <v>120774</v>
      </c>
    </row>
    <row r="53" spans="2:29">
      <c r="B53" s="62" t="s">
        <v>66</v>
      </c>
      <c r="C53" s="12"/>
      <c r="D53" s="27">
        <v>373989</v>
      </c>
      <c r="E53" s="27"/>
      <c r="F53" s="120">
        <v>15618</v>
      </c>
      <c r="G53" s="13"/>
      <c r="H53" s="13"/>
      <c r="I53" s="32"/>
      <c r="J53" s="62" t="s">
        <v>66</v>
      </c>
      <c r="K53" s="12"/>
      <c r="L53" s="27">
        <v>565494</v>
      </c>
      <c r="M53" s="27"/>
      <c r="N53" s="120">
        <v>59197</v>
      </c>
      <c r="O53" s="13"/>
      <c r="P53" s="13"/>
      <c r="Q53" s="32"/>
      <c r="R53" s="63" t="s">
        <v>66</v>
      </c>
      <c r="S53" s="12"/>
      <c r="T53" s="27">
        <v>372257</v>
      </c>
      <c r="U53" s="27"/>
      <c r="V53" s="40">
        <v>52102</v>
      </c>
      <c r="W53" s="13"/>
      <c r="X53" s="15"/>
      <c r="Y53" s="31"/>
      <c r="Z53" s="62" t="s">
        <v>66</v>
      </c>
      <c r="AA53" s="85">
        <f t="shared" ref="AA53:AA54" si="26">SUM(D53+L53+T53)</f>
        <v>1311740</v>
      </c>
      <c r="AB53" s="85"/>
      <c r="AC53" s="92">
        <f t="shared" ref="AC53:AC54" si="27">SUM(F53+N53+V53)</f>
        <v>126917</v>
      </c>
    </row>
    <row r="54" spans="2:29">
      <c r="B54" s="64" t="s">
        <v>67</v>
      </c>
      <c r="C54" s="17"/>
      <c r="D54" s="40">
        <f>SUM(D52:D53)</f>
        <v>673338.71236536</v>
      </c>
      <c r="E54" s="40"/>
      <c r="F54" s="202">
        <v>50657</v>
      </c>
      <c r="G54" s="18"/>
      <c r="H54" s="18"/>
      <c r="I54" s="33"/>
      <c r="J54" s="65" t="s">
        <v>67</v>
      </c>
      <c r="K54" s="17"/>
      <c r="L54" s="40">
        <f>SUM(L52:L53)</f>
        <v>706712.87673280004</v>
      </c>
      <c r="M54" s="40"/>
      <c r="N54" s="202">
        <v>74317</v>
      </c>
      <c r="O54" s="18"/>
      <c r="P54" s="18"/>
      <c r="Q54" s="33"/>
      <c r="R54" s="65" t="s">
        <v>67</v>
      </c>
      <c r="S54" s="17"/>
      <c r="T54" s="40">
        <f>SUM(T52:T53)</f>
        <v>777140.00708752009</v>
      </c>
      <c r="U54" s="40"/>
      <c r="V54" s="202">
        <v>206193</v>
      </c>
      <c r="W54" s="18"/>
      <c r="X54" s="20"/>
      <c r="Y54" s="31"/>
      <c r="Z54" s="64" t="s">
        <v>67</v>
      </c>
      <c r="AA54" s="21">
        <f t="shared" si="26"/>
        <v>2157191.5961856805</v>
      </c>
      <c r="AB54" s="21"/>
      <c r="AC54" s="87">
        <f t="shared" si="27"/>
        <v>331167</v>
      </c>
    </row>
    <row r="55" spans="2:29" ht="21" customHeight="1">
      <c r="B55" s="41"/>
      <c r="C55" s="42"/>
      <c r="D55" s="43">
        <v>0</v>
      </c>
      <c r="E55" s="43"/>
      <c r="F55" s="43">
        <v>0</v>
      </c>
      <c r="G55" s="43">
        <v>0</v>
      </c>
      <c r="H55" s="43">
        <f>SUM(D55:G55)</f>
        <v>0</v>
      </c>
      <c r="I55" s="34"/>
      <c r="J55" s="137" t="s">
        <v>32</v>
      </c>
      <c r="K55" s="137" t="s">
        <v>174</v>
      </c>
      <c r="L55" s="138">
        <v>97028</v>
      </c>
      <c r="M55" s="138"/>
      <c r="N55" s="138">
        <v>0</v>
      </c>
      <c r="O55" s="138">
        <v>0</v>
      </c>
      <c r="P55" s="138">
        <f t="shared" ref="P55" si="28">SUM(L55:O55)</f>
        <v>97028</v>
      </c>
      <c r="Q55" s="34"/>
      <c r="R55" s="42" t="s">
        <v>64</v>
      </c>
      <c r="S55" s="42"/>
      <c r="T55" s="43">
        <v>750000</v>
      </c>
      <c r="U55" s="43"/>
      <c r="V55" s="43">
        <v>0</v>
      </c>
      <c r="W55" s="43">
        <v>0</v>
      </c>
      <c r="X55" s="78">
        <f>SUM(T55:W55)</f>
        <v>750000</v>
      </c>
      <c r="Y55" s="140" t="s">
        <v>153</v>
      </c>
      <c r="Z55" s="88"/>
      <c r="AA55" s="94"/>
      <c r="AB55" s="94"/>
      <c r="AC55" s="95"/>
    </row>
    <row r="56" spans="2:29" ht="17.25" customHeight="1">
      <c r="B56" s="167" t="s">
        <v>148</v>
      </c>
      <c r="C56" s="137" t="s">
        <v>177</v>
      </c>
      <c r="D56" s="43">
        <v>265000</v>
      </c>
      <c r="E56" s="43"/>
      <c r="F56" s="43">
        <v>0</v>
      </c>
      <c r="G56" s="43">
        <v>66250</v>
      </c>
      <c r="H56" s="43">
        <f t="shared" ref="H56:H59" si="29">SUM(D56:G56)</f>
        <v>331250</v>
      </c>
      <c r="I56" s="34"/>
      <c r="J56" s="60"/>
      <c r="K56" s="60"/>
      <c r="L56" s="56">
        <v>0</v>
      </c>
      <c r="M56" s="56"/>
      <c r="N56" s="56">
        <v>0</v>
      </c>
      <c r="O56" s="56">
        <v>0</v>
      </c>
      <c r="P56" s="56">
        <f>SUM(L56:O56)</f>
        <v>0</v>
      </c>
      <c r="Q56" s="34"/>
      <c r="R56" s="141" t="s">
        <v>168</v>
      </c>
      <c r="S56" s="141" t="s">
        <v>154</v>
      </c>
      <c r="T56" s="166">
        <v>129370</v>
      </c>
      <c r="U56" s="142">
        <v>231000</v>
      </c>
      <c r="V56" s="142">
        <v>0</v>
      </c>
      <c r="W56" s="142">
        <v>125000</v>
      </c>
      <c r="X56" s="143">
        <f t="shared" ref="X56:X59" si="30">SUM(T56:W56)</f>
        <v>485370</v>
      </c>
      <c r="Y56" s="139" t="s">
        <v>155</v>
      </c>
      <c r="Z56" s="88"/>
      <c r="AA56" s="94"/>
      <c r="AB56" s="94"/>
      <c r="AC56" s="95"/>
    </row>
    <row r="57" spans="2:29">
      <c r="B57" s="168" t="s">
        <v>149</v>
      </c>
      <c r="C57" s="164" t="s">
        <v>62</v>
      </c>
      <c r="D57" s="43">
        <v>38000</v>
      </c>
      <c r="E57" s="43"/>
      <c r="F57" s="43">
        <v>0</v>
      </c>
      <c r="G57" s="43">
        <v>9500</v>
      </c>
      <c r="H57" s="43">
        <f t="shared" si="29"/>
        <v>47500</v>
      </c>
      <c r="I57" s="68"/>
      <c r="J57" s="55"/>
      <c r="K57" s="75"/>
      <c r="L57" s="56">
        <v>0</v>
      </c>
      <c r="M57" s="56"/>
      <c r="N57" s="56">
        <v>0</v>
      </c>
      <c r="O57" s="56">
        <v>0</v>
      </c>
      <c r="P57" s="56">
        <f t="shared" ref="P57:P59" si="31">SUM(L57:O57)</f>
        <v>0</v>
      </c>
      <c r="Q57" s="68"/>
      <c r="R57" s="164" t="s">
        <v>32</v>
      </c>
      <c r="S57" s="164" t="s">
        <v>174</v>
      </c>
      <c r="T57" s="138">
        <v>32342</v>
      </c>
      <c r="U57" s="138"/>
      <c r="V57" s="138">
        <v>0</v>
      </c>
      <c r="W57" s="138">
        <v>0</v>
      </c>
      <c r="X57" s="165">
        <f t="shared" si="30"/>
        <v>32342</v>
      </c>
      <c r="Y57" s="37"/>
      <c r="Z57" s="96"/>
      <c r="AA57" s="97"/>
      <c r="AB57" s="97"/>
      <c r="AC57" s="98"/>
    </row>
    <row r="58" spans="2:29">
      <c r="B58" s="67"/>
      <c r="C58" s="61"/>
      <c r="D58" s="43">
        <v>0</v>
      </c>
      <c r="E58" s="43"/>
      <c r="F58" s="43">
        <v>0</v>
      </c>
      <c r="G58" s="43">
        <v>0</v>
      </c>
      <c r="H58" s="43">
        <f t="shared" si="29"/>
        <v>0</v>
      </c>
      <c r="I58" s="69"/>
      <c r="J58" s="76"/>
      <c r="K58" s="76"/>
      <c r="L58" s="56">
        <v>0</v>
      </c>
      <c r="M58" s="56"/>
      <c r="N58" s="56">
        <v>0</v>
      </c>
      <c r="O58" s="56">
        <v>0</v>
      </c>
      <c r="P58" s="56">
        <f t="shared" si="31"/>
        <v>0</v>
      </c>
      <c r="Q58" s="69"/>
      <c r="R58" s="44"/>
      <c r="S58" s="44"/>
      <c r="T58" s="43">
        <v>0</v>
      </c>
      <c r="U58" s="43"/>
      <c r="V58" s="43">
        <v>0</v>
      </c>
      <c r="W58" s="43">
        <v>0</v>
      </c>
      <c r="X58" s="78">
        <f t="shared" si="30"/>
        <v>0</v>
      </c>
      <c r="Y58" s="38"/>
      <c r="Z58" s="99"/>
      <c r="AA58" s="100"/>
      <c r="AB58" s="100"/>
      <c r="AC58" s="101"/>
    </row>
    <row r="59" spans="2:29">
      <c r="B59" s="148"/>
      <c r="C59" s="149"/>
      <c r="D59" s="145">
        <v>0</v>
      </c>
      <c r="E59" s="145"/>
      <c r="F59" s="145">
        <v>0</v>
      </c>
      <c r="G59" s="145">
        <v>0</v>
      </c>
      <c r="H59" s="145">
        <f t="shared" si="29"/>
        <v>0</v>
      </c>
      <c r="I59" s="69"/>
      <c r="J59" s="150"/>
      <c r="K59" s="150"/>
      <c r="L59" s="146">
        <v>0</v>
      </c>
      <c r="M59" s="146"/>
      <c r="N59" s="146">
        <v>0</v>
      </c>
      <c r="O59" s="146">
        <v>0</v>
      </c>
      <c r="P59" s="146">
        <f t="shared" si="31"/>
        <v>0</v>
      </c>
      <c r="Q59" s="69"/>
      <c r="R59" s="149"/>
      <c r="S59" s="149"/>
      <c r="T59" s="145">
        <v>0</v>
      </c>
      <c r="U59" s="145"/>
      <c r="V59" s="145">
        <v>0</v>
      </c>
      <c r="W59" s="145">
        <v>0</v>
      </c>
      <c r="X59" s="147">
        <f t="shared" si="30"/>
        <v>0</v>
      </c>
      <c r="Y59" s="38"/>
      <c r="Z59" s="102"/>
      <c r="AA59" s="100"/>
      <c r="AB59" s="100"/>
      <c r="AC59" s="101"/>
    </row>
    <row r="60" spans="2:29" s="156" customFormat="1" ht="15.75" thickBot="1">
      <c r="B60" s="160" t="s">
        <v>178</v>
      </c>
      <c r="C60" s="157"/>
      <c r="D60" s="158">
        <f>SUM(D55:D59)</f>
        <v>303000</v>
      </c>
      <c r="E60" s="158"/>
      <c r="F60" s="158"/>
      <c r="G60" s="158"/>
      <c r="H60" s="158"/>
      <c r="I60" s="157"/>
      <c r="J60" s="160" t="s">
        <v>178</v>
      </c>
      <c r="K60" s="157"/>
      <c r="L60" s="158">
        <f>SUM(L55:L59)</f>
        <v>97028</v>
      </c>
      <c r="M60" s="158"/>
      <c r="N60" s="158"/>
      <c r="O60" s="158"/>
      <c r="P60" s="158"/>
      <c r="Q60" s="157"/>
      <c r="R60" s="160" t="s">
        <v>178</v>
      </c>
      <c r="S60" s="157"/>
      <c r="T60" s="158">
        <f>SUM(T55:T59)</f>
        <v>911712</v>
      </c>
      <c r="U60" s="158"/>
      <c r="V60" s="158"/>
      <c r="W60" s="158"/>
      <c r="X60" s="158"/>
      <c r="Y60" s="157"/>
      <c r="Z60" s="73" t="s">
        <v>165</v>
      </c>
      <c r="AA60" s="25">
        <f>(AA53)-(SUM(D60+L60+T60))</f>
        <v>0</v>
      </c>
      <c r="AB60" s="159"/>
      <c r="AC60" s="159"/>
    </row>
    <row r="61" spans="2:29" ht="15.75" thickBot="1">
      <c r="B61" s="71" t="s">
        <v>164</v>
      </c>
      <c r="C61" s="23"/>
      <c r="D61" s="151">
        <f>SUM(D54-(SUM(D55:D59)))</f>
        <v>370338.71236536</v>
      </c>
      <c r="E61" s="151"/>
      <c r="F61" s="151">
        <f>SUM(F54-(SUM(F55:F59)))</f>
        <v>50657</v>
      </c>
      <c r="G61" s="152">
        <f>SUM(G55:G59)</f>
        <v>75750</v>
      </c>
      <c r="H61" s="152">
        <f>SUM(H55:H59)</f>
        <v>378750</v>
      </c>
      <c r="I61" s="72"/>
      <c r="J61" s="73" t="s">
        <v>164</v>
      </c>
      <c r="K61" s="23"/>
      <c r="L61" s="151">
        <f>SUM(L54-(SUM(L55:L59)))</f>
        <v>609684.87673280004</v>
      </c>
      <c r="M61" s="151"/>
      <c r="N61" s="151">
        <f>SUM(N54-(SUM(N55:N59)))</f>
        <v>74317</v>
      </c>
      <c r="O61" s="152">
        <f>SUM(O55:O59)</f>
        <v>0</v>
      </c>
      <c r="P61" s="152">
        <f>SUM(P55:P59)</f>
        <v>97028</v>
      </c>
      <c r="Q61" s="72"/>
      <c r="R61" s="73" t="s">
        <v>164</v>
      </c>
      <c r="S61" s="23"/>
      <c r="T61" s="153">
        <f>SUM(T54-(SUM(T55:T59)))</f>
        <v>-134571.99291247991</v>
      </c>
      <c r="U61" s="153"/>
      <c r="V61" s="153">
        <f>SUM(V54-(SUM(V55:V59)))</f>
        <v>206193</v>
      </c>
      <c r="W61" s="154">
        <f>SUM(W55:W59)</f>
        <v>125000</v>
      </c>
      <c r="X61" s="155">
        <f>SUM(X55:X59)</f>
        <v>1267712</v>
      </c>
      <c r="Y61" s="39"/>
      <c r="Z61" s="73" t="s">
        <v>164</v>
      </c>
      <c r="AA61" s="24">
        <f>SUM(D61+L61+T61)</f>
        <v>845451.59618568013</v>
      </c>
      <c r="AB61" s="24"/>
      <c r="AC61" s="91">
        <f>SUM(F61+N61+V61)</f>
        <v>331167</v>
      </c>
    </row>
    <row r="62" spans="2:29">
      <c r="B62" s="62" t="s">
        <v>69</v>
      </c>
      <c r="C62" s="12"/>
      <c r="D62" s="27">
        <v>381000</v>
      </c>
      <c r="E62" s="27"/>
      <c r="F62" s="120">
        <v>56917</v>
      </c>
      <c r="G62" s="13"/>
      <c r="H62" s="13"/>
      <c r="I62" s="32"/>
      <c r="J62" s="62" t="s">
        <v>69</v>
      </c>
      <c r="K62" s="12"/>
      <c r="L62" s="27">
        <v>577000</v>
      </c>
      <c r="M62" s="27"/>
      <c r="N62" s="120">
        <v>59197</v>
      </c>
      <c r="O62" s="13"/>
      <c r="P62" s="13"/>
      <c r="Q62" s="32"/>
      <c r="R62" s="62" t="s">
        <v>69</v>
      </c>
      <c r="S62" s="12"/>
      <c r="T62" s="27">
        <v>380000</v>
      </c>
      <c r="U62" s="27"/>
      <c r="V62" s="40">
        <v>52102</v>
      </c>
      <c r="W62" s="13"/>
      <c r="X62" s="15"/>
      <c r="Y62" s="31"/>
      <c r="Z62" s="62" t="s">
        <v>69</v>
      </c>
      <c r="AA62" s="85">
        <f t="shared" ref="AA62:AA63" si="32">SUM(D62+L62+T62)</f>
        <v>1338000</v>
      </c>
      <c r="AB62" s="85"/>
      <c r="AC62" s="92">
        <f t="shared" ref="AC62:AC63" si="33">SUM(F62+N62+V62)</f>
        <v>168216</v>
      </c>
    </row>
    <row r="63" spans="2:29">
      <c r="B63" s="64" t="s">
        <v>70</v>
      </c>
      <c r="C63" s="17"/>
      <c r="D63" s="40">
        <f>SUM(D61:D62)</f>
        <v>751338.71236536</v>
      </c>
      <c r="E63" s="40"/>
      <c r="F63" s="40">
        <f>SUM(F61+F62)</f>
        <v>107574</v>
      </c>
      <c r="G63" s="18"/>
      <c r="H63" s="18"/>
      <c r="I63" s="33"/>
      <c r="J63" s="64" t="s">
        <v>70</v>
      </c>
      <c r="K63" s="17"/>
      <c r="L63" s="40">
        <f>SUM(L61:L62)</f>
        <v>1186684.8767328002</v>
      </c>
      <c r="M63" s="40"/>
      <c r="N63" s="40">
        <f>SUM(N61+N62)</f>
        <v>133514</v>
      </c>
      <c r="O63" s="18"/>
      <c r="P63" s="18"/>
      <c r="Q63" s="33"/>
      <c r="R63" s="64" t="s">
        <v>70</v>
      </c>
      <c r="S63" s="17"/>
      <c r="T63" s="40">
        <f>SUM(T61:T62)</f>
        <v>245428.00708752009</v>
      </c>
      <c r="U63" s="40"/>
      <c r="V63" s="40">
        <f>SUM(V61+V62)</f>
        <v>258295</v>
      </c>
      <c r="W63" s="18"/>
      <c r="X63" s="20"/>
      <c r="Y63" s="31"/>
      <c r="Z63" s="64" t="s">
        <v>70</v>
      </c>
      <c r="AA63" s="21">
        <f t="shared" si="32"/>
        <v>2183451.5961856805</v>
      </c>
      <c r="AB63" s="21"/>
      <c r="AC63" s="87">
        <f t="shared" si="33"/>
        <v>499383</v>
      </c>
    </row>
    <row r="64" spans="2:29" ht="15.75">
      <c r="B64" s="41" t="s">
        <v>136</v>
      </c>
      <c r="C64" s="42" t="s">
        <v>156</v>
      </c>
      <c r="D64" s="43">
        <v>381500</v>
      </c>
      <c r="E64" s="43"/>
      <c r="F64" s="43">
        <v>0</v>
      </c>
      <c r="G64" s="43">
        <v>95375</v>
      </c>
      <c r="H64" s="43">
        <f>SUM(D64:G64)</f>
        <v>476875</v>
      </c>
      <c r="I64" s="34"/>
      <c r="J64" s="137" t="s">
        <v>151</v>
      </c>
      <c r="K64" s="137" t="s">
        <v>135</v>
      </c>
      <c r="L64" s="138">
        <f>747763+128737</f>
        <v>876500</v>
      </c>
      <c r="M64" s="138">
        <v>0</v>
      </c>
      <c r="N64" s="138">
        <v>0</v>
      </c>
      <c r="O64" s="138">
        <v>218000</v>
      </c>
      <c r="P64" s="138">
        <f t="shared" ref="P64" si="34">SUM(L64:O64)</f>
        <v>1094500</v>
      </c>
      <c r="Q64" s="34"/>
      <c r="R64" s="42" t="s">
        <v>152</v>
      </c>
      <c r="S64" s="42" t="s">
        <v>63</v>
      </c>
      <c r="T64" s="43">
        <v>20000</v>
      </c>
      <c r="U64" s="43"/>
      <c r="V64" s="43">
        <v>0</v>
      </c>
      <c r="W64" s="43">
        <v>5000</v>
      </c>
      <c r="X64" s="78">
        <f>SUM(T64:W64)</f>
        <v>25000</v>
      </c>
      <c r="Y64" s="36"/>
      <c r="Z64" s="88"/>
      <c r="AA64" s="94"/>
      <c r="AB64" s="94"/>
      <c r="AC64" s="95"/>
    </row>
    <row r="65" spans="2:30">
      <c r="B65" s="66"/>
      <c r="C65" s="61"/>
      <c r="D65" s="43">
        <v>0</v>
      </c>
      <c r="E65" s="43"/>
      <c r="F65" s="43">
        <v>0</v>
      </c>
      <c r="G65" s="43">
        <v>0</v>
      </c>
      <c r="H65" s="43">
        <f t="shared" ref="H65:H68" si="35">SUM(D65:G65)</f>
        <v>0</v>
      </c>
      <c r="I65" s="34"/>
      <c r="J65" s="60" t="s">
        <v>150</v>
      </c>
      <c r="K65" s="60" t="s">
        <v>63</v>
      </c>
      <c r="L65" s="56">
        <v>60000</v>
      </c>
      <c r="M65" s="56"/>
      <c r="N65" s="56">
        <v>0</v>
      </c>
      <c r="O65" s="56">
        <v>15000</v>
      </c>
      <c r="P65" s="56">
        <f>SUM(L65:O65)</f>
        <v>75000</v>
      </c>
      <c r="Q65" s="34"/>
      <c r="R65" s="42"/>
      <c r="S65" s="42"/>
      <c r="T65" s="43">
        <v>0</v>
      </c>
      <c r="U65" s="43"/>
      <c r="V65" s="43">
        <v>0</v>
      </c>
      <c r="W65" s="43">
        <v>0</v>
      </c>
      <c r="X65" s="78">
        <f t="shared" ref="X65:X68" si="36">SUM(T65:W65)</f>
        <v>0</v>
      </c>
      <c r="Y65" s="36"/>
      <c r="Z65" s="88"/>
      <c r="AA65" s="94"/>
      <c r="AB65" s="94"/>
      <c r="AC65" s="95"/>
    </row>
    <row r="66" spans="2:30">
      <c r="B66" s="67"/>
      <c r="C66" s="61"/>
      <c r="D66" s="43">
        <v>0</v>
      </c>
      <c r="E66" s="43"/>
      <c r="F66" s="43">
        <v>0</v>
      </c>
      <c r="G66" s="43">
        <v>0</v>
      </c>
      <c r="H66" s="43">
        <f t="shared" si="35"/>
        <v>0</v>
      </c>
      <c r="I66" s="68"/>
      <c r="J66" s="55"/>
      <c r="K66" s="75"/>
      <c r="L66" s="56">
        <v>0</v>
      </c>
      <c r="M66" s="56"/>
      <c r="N66" s="56">
        <v>0</v>
      </c>
      <c r="O66" s="56">
        <v>0</v>
      </c>
      <c r="P66" s="56">
        <f t="shared" ref="P66:P68" si="37">SUM(L66:O66)</f>
        <v>0</v>
      </c>
      <c r="Q66" s="68"/>
      <c r="R66" s="61"/>
      <c r="S66" s="61"/>
      <c r="T66" s="43">
        <v>0</v>
      </c>
      <c r="U66" s="43"/>
      <c r="V66" s="43">
        <v>0</v>
      </c>
      <c r="W66" s="43">
        <v>0</v>
      </c>
      <c r="X66" s="78">
        <f t="shared" si="36"/>
        <v>0</v>
      </c>
      <c r="Y66" s="37"/>
      <c r="Z66" s="96"/>
      <c r="AA66" s="97"/>
      <c r="AB66" s="97"/>
      <c r="AC66" s="98"/>
    </row>
    <row r="67" spans="2:30">
      <c r="B67" s="67"/>
      <c r="C67" s="61"/>
      <c r="D67" s="43">
        <v>0</v>
      </c>
      <c r="E67" s="43"/>
      <c r="F67" s="43">
        <v>0</v>
      </c>
      <c r="G67" s="43">
        <v>0</v>
      </c>
      <c r="H67" s="43">
        <f t="shared" si="35"/>
        <v>0</v>
      </c>
      <c r="I67" s="69"/>
      <c r="J67" s="76"/>
      <c r="K67" s="76"/>
      <c r="L67" s="56">
        <v>0</v>
      </c>
      <c r="M67" s="56"/>
      <c r="N67" s="56">
        <v>0</v>
      </c>
      <c r="O67" s="56">
        <v>0</v>
      </c>
      <c r="P67" s="56">
        <f t="shared" si="37"/>
        <v>0</v>
      </c>
      <c r="Q67" s="69"/>
      <c r="R67" s="44"/>
      <c r="S67" s="44"/>
      <c r="T67" s="43">
        <v>0</v>
      </c>
      <c r="U67" s="43"/>
      <c r="V67" s="43">
        <v>0</v>
      </c>
      <c r="W67" s="43">
        <v>0</v>
      </c>
      <c r="X67" s="78">
        <f t="shared" si="36"/>
        <v>0</v>
      </c>
      <c r="Y67" s="38"/>
      <c r="Z67" s="99"/>
      <c r="AA67" s="100"/>
      <c r="AB67" s="100"/>
      <c r="AC67" s="101"/>
    </row>
    <row r="68" spans="2:30">
      <c r="B68" s="70"/>
      <c r="C68" s="44"/>
      <c r="D68" s="43">
        <v>0</v>
      </c>
      <c r="E68" s="43"/>
      <c r="F68" s="43">
        <v>0</v>
      </c>
      <c r="G68" s="43">
        <v>0</v>
      </c>
      <c r="H68" s="43">
        <f t="shared" si="35"/>
        <v>0</v>
      </c>
      <c r="I68" s="69"/>
      <c r="J68" s="76"/>
      <c r="K68" s="76"/>
      <c r="L68" s="56">
        <v>0</v>
      </c>
      <c r="M68" s="56"/>
      <c r="N68" s="56">
        <v>0</v>
      </c>
      <c r="O68" s="56">
        <v>0</v>
      </c>
      <c r="P68" s="56">
        <f t="shared" si="37"/>
        <v>0</v>
      </c>
      <c r="Q68" s="69"/>
      <c r="R68" s="44"/>
      <c r="S68" s="44"/>
      <c r="T68" s="43">
        <v>0</v>
      </c>
      <c r="U68" s="43"/>
      <c r="V68" s="43">
        <v>0</v>
      </c>
      <c r="W68" s="43">
        <v>0</v>
      </c>
      <c r="X68" s="78">
        <f t="shared" si="36"/>
        <v>0</v>
      </c>
      <c r="Y68" s="38"/>
      <c r="Z68" s="102"/>
      <c r="AA68" s="100"/>
      <c r="AB68" s="100"/>
      <c r="AC68" s="101"/>
    </row>
    <row r="69" spans="2:30" s="156" customFormat="1" ht="15.75" thickBot="1">
      <c r="B69" s="160" t="s">
        <v>179</v>
      </c>
      <c r="C69" s="157"/>
      <c r="D69" s="158">
        <f>SUM(D64:D68)</f>
        <v>381500</v>
      </c>
      <c r="E69" s="158"/>
      <c r="F69" s="158"/>
      <c r="G69" s="158"/>
      <c r="H69" s="158"/>
      <c r="I69" s="157"/>
      <c r="J69" s="160" t="s">
        <v>179</v>
      </c>
      <c r="K69" s="157"/>
      <c r="L69" s="158">
        <f>SUM(L64:L68)</f>
        <v>936500</v>
      </c>
      <c r="M69" s="158"/>
      <c r="N69" s="158"/>
      <c r="O69" s="158"/>
      <c r="P69" s="158"/>
      <c r="Q69" s="157"/>
      <c r="R69" s="160" t="s">
        <v>179</v>
      </c>
      <c r="S69" s="157"/>
      <c r="T69" s="158">
        <f>SUM(T64:T68)</f>
        <v>20000</v>
      </c>
      <c r="U69" s="158"/>
      <c r="V69" s="158"/>
      <c r="W69" s="158"/>
      <c r="X69" s="158"/>
      <c r="Y69" s="194"/>
      <c r="Z69" s="73" t="s">
        <v>166</v>
      </c>
      <c r="AA69" s="25">
        <f>(AA62)-(SUM(D69+L69+T69))</f>
        <v>0</v>
      </c>
      <c r="AB69" s="159"/>
      <c r="AC69" s="159"/>
    </row>
    <row r="70" spans="2:30" ht="15.75" thickBot="1">
      <c r="B70" s="71" t="s">
        <v>71</v>
      </c>
      <c r="C70" s="23"/>
      <c r="D70" s="48">
        <f>SUM(D63-(SUM(D64:D68)))</f>
        <v>369838.71236536</v>
      </c>
      <c r="E70" s="48"/>
      <c r="F70" s="48">
        <f>SUM(F63-(SUM(F64:F68)))</f>
        <v>107574</v>
      </c>
      <c r="G70" s="50">
        <f>SUM(G64:G68)</f>
        <v>95375</v>
      </c>
      <c r="H70" s="50">
        <f>SUM(H64:H68)</f>
        <v>476875</v>
      </c>
      <c r="I70" s="72"/>
      <c r="J70" s="71" t="s">
        <v>71</v>
      </c>
      <c r="K70" s="23"/>
      <c r="L70" s="169">
        <f>SUM(L63-(SUM(L64:L68)))</f>
        <v>250184.87673280016</v>
      </c>
      <c r="M70" s="169"/>
      <c r="N70" s="169">
        <f>SUM(N63-(SUM(N64:N68)))</f>
        <v>133514</v>
      </c>
      <c r="O70" s="180">
        <f>SUM(O64:O68)</f>
        <v>233000</v>
      </c>
      <c r="P70" s="180">
        <f>SUM(P64:P68)</f>
        <v>1169500</v>
      </c>
      <c r="Q70" s="72"/>
      <c r="R70" s="71" t="s">
        <v>71</v>
      </c>
      <c r="S70" s="23"/>
      <c r="T70" s="169">
        <f>SUM(T63-(SUM(T64:T68)))</f>
        <v>225428.00708752009</v>
      </c>
      <c r="U70" s="169"/>
      <c r="V70" s="169">
        <f>SUM(V63-(SUM(V64:V68)))</f>
        <v>258295</v>
      </c>
      <c r="W70" s="180">
        <f>SUM(W64:W68)</f>
        <v>5000</v>
      </c>
      <c r="X70" s="193">
        <f>SUM(X64:X68)</f>
        <v>25000</v>
      </c>
      <c r="Y70" s="189"/>
      <c r="Z70" s="73" t="s">
        <v>173</v>
      </c>
      <c r="AA70" s="24">
        <f>SUM(D70+L70+T70)</f>
        <v>845451.59618568025</v>
      </c>
      <c r="AB70" s="24"/>
      <c r="AC70" s="91">
        <f>SUM(F70+N70+V70)</f>
        <v>499383</v>
      </c>
    </row>
    <row r="71" spans="2:30">
      <c r="B71" s="62" t="s">
        <v>126</v>
      </c>
      <c r="C71" s="12"/>
      <c r="D71" s="116">
        <v>389000</v>
      </c>
      <c r="E71" s="116"/>
      <c r="F71" s="116">
        <v>56917</v>
      </c>
      <c r="G71" s="117"/>
      <c r="H71" s="117"/>
      <c r="I71" s="189"/>
      <c r="J71" s="63" t="s">
        <v>126</v>
      </c>
      <c r="K71" s="17"/>
      <c r="L71" s="181">
        <v>588000</v>
      </c>
      <c r="M71" s="181"/>
      <c r="N71" s="181">
        <v>59197</v>
      </c>
      <c r="O71" s="182"/>
      <c r="P71" s="182"/>
      <c r="Q71" s="118"/>
      <c r="R71" s="62" t="s">
        <v>126</v>
      </c>
      <c r="S71" s="17"/>
      <c r="T71" s="181">
        <v>387000</v>
      </c>
      <c r="U71" s="181"/>
      <c r="V71" s="181">
        <v>52102</v>
      </c>
      <c r="W71" s="182"/>
      <c r="X71" s="184"/>
      <c r="Y71" s="190"/>
      <c r="Z71" s="62" t="s">
        <v>126</v>
      </c>
      <c r="AA71" s="85">
        <f t="shared" ref="AA71:AA72" si="38">SUM(D71+L71+T71)</f>
        <v>1364000</v>
      </c>
      <c r="AB71" s="85"/>
      <c r="AC71" s="92">
        <f t="shared" ref="AC71:AC72" si="39">SUM(F71+N71+V71)</f>
        <v>168216</v>
      </c>
    </row>
    <row r="72" spans="2:30" ht="15.75" thickBot="1">
      <c r="B72" s="64" t="s">
        <v>127</v>
      </c>
      <c r="C72" s="17"/>
      <c r="D72" s="116">
        <f>D70+D71</f>
        <v>758838.71236536</v>
      </c>
      <c r="E72" s="116"/>
      <c r="F72" s="116">
        <f t="shared" ref="F72" si="40">F70+F71</f>
        <v>164491</v>
      </c>
      <c r="G72" s="117"/>
      <c r="H72" s="117"/>
      <c r="I72" s="190"/>
      <c r="J72" s="65" t="s">
        <v>127</v>
      </c>
      <c r="K72" s="17"/>
      <c r="L72" s="181">
        <f t="shared" ref="L72" si="41">L70+L71</f>
        <v>838184.87673280016</v>
      </c>
      <c r="M72" s="181"/>
      <c r="N72" s="181">
        <v>59197</v>
      </c>
      <c r="O72" s="182"/>
      <c r="P72" s="182"/>
      <c r="Q72" s="118"/>
      <c r="R72" s="64" t="s">
        <v>127</v>
      </c>
      <c r="S72" s="17"/>
      <c r="T72" s="181">
        <f>T71+T70</f>
        <v>612428.00708752009</v>
      </c>
      <c r="U72" s="181"/>
      <c r="V72" s="181">
        <f t="shared" ref="V72" si="42">V71+V70</f>
        <v>310397</v>
      </c>
      <c r="W72" s="182"/>
      <c r="X72" s="184"/>
      <c r="Y72" s="190"/>
      <c r="Z72" s="71" t="s">
        <v>127</v>
      </c>
      <c r="AA72" s="24">
        <f t="shared" si="38"/>
        <v>2209451.5961856805</v>
      </c>
      <c r="AB72" s="24"/>
      <c r="AC72" s="91">
        <f t="shared" si="39"/>
        <v>534085</v>
      </c>
    </row>
    <row r="73" spans="2:30">
      <c r="B73" s="41" t="s">
        <v>128</v>
      </c>
      <c r="C73" s="42" t="s">
        <v>175</v>
      </c>
      <c r="D73" s="43">
        <v>150000</v>
      </c>
      <c r="E73" s="43"/>
      <c r="F73" s="43">
        <v>0</v>
      </c>
      <c r="G73" s="43">
        <v>0</v>
      </c>
      <c r="H73" s="176">
        <f>SUM(D73:G73)</f>
        <v>150000</v>
      </c>
      <c r="I73" s="190"/>
      <c r="J73" s="187" t="s">
        <v>184</v>
      </c>
      <c r="K73" s="42" t="s">
        <v>105</v>
      </c>
      <c r="L73" s="43">
        <f>529200+37028</f>
        <v>566228</v>
      </c>
      <c r="M73" s="43"/>
      <c r="N73" s="43">
        <v>0</v>
      </c>
      <c r="O73" s="43">
        <v>147000</v>
      </c>
      <c r="P73" s="43">
        <f>SUM(L73:O73)</f>
        <v>713228</v>
      </c>
      <c r="Q73" s="118"/>
      <c r="R73" s="41" t="s">
        <v>190</v>
      </c>
      <c r="S73" s="42" t="s">
        <v>186</v>
      </c>
      <c r="T73" s="43">
        <v>348300</v>
      </c>
      <c r="U73" s="43"/>
      <c r="V73" s="43">
        <v>0</v>
      </c>
      <c r="W73" s="43">
        <v>87000</v>
      </c>
      <c r="X73" s="176">
        <f>SUM(T73:W73)</f>
        <v>435300</v>
      </c>
      <c r="Y73" s="190"/>
      <c r="Z73" s="65"/>
      <c r="AA73" s="21"/>
      <c r="AB73" s="21"/>
      <c r="AC73" s="21"/>
    </row>
    <row r="74" spans="2:30">
      <c r="B74" s="66" t="s">
        <v>194</v>
      </c>
      <c r="C74" s="61" t="s">
        <v>62</v>
      </c>
      <c r="D74" s="43">
        <v>51200</v>
      </c>
      <c r="E74" s="43"/>
      <c r="F74" s="43">
        <v>0</v>
      </c>
      <c r="G74" s="43">
        <v>12800</v>
      </c>
      <c r="H74" s="176">
        <f t="shared" ref="H74:H76" si="43">SUM(D74:G74)</f>
        <v>64000</v>
      </c>
      <c r="I74" s="190"/>
      <c r="J74" s="188" t="s">
        <v>32</v>
      </c>
      <c r="K74" s="61" t="s">
        <v>174</v>
      </c>
      <c r="L74" s="43">
        <f>58800-37028</f>
        <v>21772</v>
      </c>
      <c r="M74" s="43"/>
      <c r="N74" s="43">
        <v>0</v>
      </c>
      <c r="O74" s="43"/>
      <c r="P74" s="43">
        <f t="shared" ref="P74:P76" si="44">SUM(L74:O74)</f>
        <v>21772</v>
      </c>
      <c r="Q74" s="118"/>
      <c r="R74" s="66" t="s">
        <v>32</v>
      </c>
      <c r="S74" s="61" t="s">
        <v>174</v>
      </c>
      <c r="T74" s="43">
        <v>38700</v>
      </c>
      <c r="U74" s="43"/>
      <c r="V74" s="43">
        <v>0</v>
      </c>
      <c r="W74" s="43">
        <v>0</v>
      </c>
      <c r="X74" s="176">
        <f t="shared" ref="X74:X76" si="45">SUM(T74:W74)</f>
        <v>38700</v>
      </c>
      <c r="Y74" s="190"/>
      <c r="Z74" s="65"/>
      <c r="AA74" s="21"/>
      <c r="AB74" s="21"/>
      <c r="AC74" s="21"/>
    </row>
    <row r="75" spans="2:30">
      <c r="B75" s="67"/>
      <c r="C75" s="61"/>
      <c r="D75" s="43">
        <v>0</v>
      </c>
      <c r="E75" s="43"/>
      <c r="F75" s="43">
        <v>0</v>
      </c>
      <c r="G75" s="43">
        <v>0</v>
      </c>
      <c r="H75" s="176">
        <f t="shared" si="43"/>
        <v>0</v>
      </c>
      <c r="I75" s="190"/>
      <c r="J75" s="178"/>
      <c r="K75" s="61"/>
      <c r="L75" s="43">
        <v>0</v>
      </c>
      <c r="M75" s="43"/>
      <c r="N75" s="43">
        <v>0</v>
      </c>
      <c r="O75" s="43">
        <v>0</v>
      </c>
      <c r="P75" s="43">
        <f t="shared" si="44"/>
        <v>0</v>
      </c>
      <c r="Q75" s="118"/>
      <c r="R75" s="61"/>
      <c r="S75" s="178"/>
      <c r="T75" s="43">
        <v>0</v>
      </c>
      <c r="U75" s="43"/>
      <c r="V75" s="43">
        <v>0</v>
      </c>
      <c r="W75" s="43">
        <v>0</v>
      </c>
      <c r="X75" s="176">
        <f t="shared" si="45"/>
        <v>0</v>
      </c>
      <c r="Y75" s="190"/>
      <c r="Z75" s="65"/>
      <c r="AA75" s="21"/>
      <c r="AB75" s="21"/>
      <c r="AC75" s="21"/>
    </row>
    <row r="76" spans="2:30">
      <c r="B76" s="67"/>
      <c r="C76" s="61"/>
      <c r="D76" s="43">
        <v>0</v>
      </c>
      <c r="E76" s="43"/>
      <c r="F76" s="43">
        <v>0</v>
      </c>
      <c r="G76" s="43">
        <v>0</v>
      </c>
      <c r="H76" s="176">
        <f t="shared" si="43"/>
        <v>0</v>
      </c>
      <c r="I76" s="190"/>
      <c r="J76" s="178"/>
      <c r="K76" s="61"/>
      <c r="L76" s="43">
        <v>0</v>
      </c>
      <c r="M76" s="43"/>
      <c r="N76" s="43">
        <v>0</v>
      </c>
      <c r="O76" s="43">
        <v>0</v>
      </c>
      <c r="P76" s="43">
        <f t="shared" si="44"/>
        <v>0</v>
      </c>
      <c r="Q76" s="118"/>
      <c r="R76" s="61"/>
      <c r="S76" s="178"/>
      <c r="T76" s="43">
        <v>0</v>
      </c>
      <c r="U76" s="43"/>
      <c r="V76" s="43">
        <v>0</v>
      </c>
      <c r="W76" s="43">
        <v>0</v>
      </c>
      <c r="X76" s="176">
        <f t="shared" si="45"/>
        <v>0</v>
      </c>
      <c r="Y76" s="190"/>
      <c r="Z76" s="65"/>
      <c r="AA76" s="21"/>
      <c r="AB76" s="21"/>
      <c r="AC76" s="21"/>
    </row>
    <row r="77" spans="2:30" s="156" customFormat="1" ht="15.75" thickBot="1">
      <c r="B77" s="160" t="s">
        <v>180</v>
      </c>
      <c r="C77" s="157"/>
      <c r="D77" s="158">
        <f>SUM(D73:D76)</f>
        <v>201200</v>
      </c>
      <c r="E77" s="158"/>
      <c r="F77" s="158"/>
      <c r="G77" s="158"/>
      <c r="H77" s="177"/>
      <c r="I77" s="191"/>
      <c r="J77" s="160" t="s">
        <v>180</v>
      </c>
      <c r="K77" s="157"/>
      <c r="L77" s="158">
        <f>SUM(L73:L76)</f>
        <v>588000</v>
      </c>
      <c r="M77" s="158"/>
      <c r="N77" s="158"/>
      <c r="O77" s="158"/>
      <c r="P77" s="158"/>
      <c r="Q77" s="179"/>
      <c r="R77" s="160" t="s">
        <v>180</v>
      </c>
      <c r="S77" s="185"/>
      <c r="T77" s="158">
        <f>SUM(T73:T76)</f>
        <v>387000</v>
      </c>
      <c r="U77" s="158"/>
      <c r="V77" s="158"/>
      <c r="W77" s="158"/>
      <c r="X77" s="177"/>
      <c r="Y77" s="191"/>
      <c r="Z77" s="73" t="s">
        <v>167</v>
      </c>
      <c r="AA77" s="24">
        <f>(AA71)-(SUM(D77+L77+T77))</f>
        <v>187800</v>
      </c>
      <c r="AB77" s="196"/>
      <c r="AC77" s="196"/>
      <c r="AD77" s="195"/>
    </row>
    <row r="78" spans="2:30" ht="15.75" thickBot="1">
      <c r="B78" s="71" t="s">
        <v>169</v>
      </c>
      <c r="C78" s="135"/>
      <c r="D78" s="48">
        <f>SUM(D72-(SUM(D73:D76)))</f>
        <v>557638.71236536</v>
      </c>
      <c r="E78" s="48"/>
      <c r="F78" s="48">
        <f t="shared" ref="F78" si="46">SUM(F72-(SUM(F73:F76)))</f>
        <v>164491</v>
      </c>
      <c r="G78" s="136"/>
      <c r="H78" s="136"/>
      <c r="I78" s="190"/>
      <c r="J78" s="73" t="s">
        <v>169</v>
      </c>
      <c r="K78" s="135"/>
      <c r="L78" s="169">
        <f>SUM(L72-(SUM(L73:L76)))</f>
        <v>250184.87673280016</v>
      </c>
      <c r="M78" s="169"/>
      <c r="N78" s="169">
        <f t="shared" ref="N78" si="47">SUM(N72-(SUM(N73:N76)))</f>
        <v>59197</v>
      </c>
      <c r="O78" s="182"/>
      <c r="P78" s="182"/>
      <c r="Q78" s="118"/>
      <c r="R78" s="186" t="s">
        <v>169</v>
      </c>
      <c r="S78" s="135"/>
      <c r="T78" s="169">
        <f>SUM(T72-(SUM(T73:T76)))</f>
        <v>225428.00708752009</v>
      </c>
      <c r="U78" s="169"/>
      <c r="V78" s="169">
        <f t="shared" ref="V78" si="48">SUM(V72-(SUM(V73:V76)))</f>
        <v>310397</v>
      </c>
      <c r="W78" s="182"/>
      <c r="X78" s="183"/>
      <c r="Y78" s="190"/>
      <c r="Z78" s="73" t="s">
        <v>169</v>
      </c>
      <c r="AA78" s="24">
        <f>SUM(D78+L78+T78)</f>
        <v>1033251.5961856802</v>
      </c>
      <c r="AB78" s="24"/>
      <c r="AC78" s="91">
        <f>SUM(F78+N78+V78)</f>
        <v>534085</v>
      </c>
    </row>
    <row r="79" spans="2:30">
      <c r="B79" s="62" t="s">
        <v>129</v>
      </c>
      <c r="C79" s="12"/>
      <c r="D79" s="116">
        <v>397000</v>
      </c>
      <c r="E79" s="116"/>
      <c r="F79" s="116">
        <v>56917</v>
      </c>
      <c r="G79" s="117"/>
      <c r="H79" s="117"/>
      <c r="I79" s="190"/>
      <c r="J79" s="63" t="s">
        <v>129</v>
      </c>
      <c r="K79" s="12"/>
      <c r="L79" s="181">
        <v>600000</v>
      </c>
      <c r="M79" s="181"/>
      <c r="N79" s="181">
        <v>59197</v>
      </c>
      <c r="O79" s="182"/>
      <c r="P79" s="182"/>
      <c r="Q79" s="118"/>
      <c r="R79" s="64" t="s">
        <v>129</v>
      </c>
      <c r="S79" s="12"/>
      <c r="T79" s="181">
        <v>395000</v>
      </c>
      <c r="U79" s="181"/>
      <c r="V79" s="181">
        <v>52102</v>
      </c>
      <c r="W79" s="182"/>
      <c r="X79" s="184"/>
      <c r="Y79" s="190"/>
      <c r="Z79" s="62" t="s">
        <v>129</v>
      </c>
      <c r="AA79" s="85">
        <f t="shared" ref="AA79:AA80" si="49">SUM(D79+L79+T79)</f>
        <v>1392000</v>
      </c>
      <c r="AB79" s="85"/>
      <c r="AC79" s="92">
        <f t="shared" ref="AC79:AC80" si="50">SUM(F79+N79+V79)</f>
        <v>168216</v>
      </c>
    </row>
    <row r="80" spans="2:30" ht="15.75" thickBot="1">
      <c r="B80" s="64" t="s">
        <v>130</v>
      </c>
      <c r="C80" s="17"/>
      <c r="D80" s="116">
        <f>D78+D79</f>
        <v>954638.71236536</v>
      </c>
      <c r="E80" s="116"/>
      <c r="F80" s="116">
        <f t="shared" ref="F80" si="51">F78+F79</f>
        <v>221408</v>
      </c>
      <c r="G80" s="117"/>
      <c r="H80" s="117"/>
      <c r="I80" s="190"/>
      <c r="J80" s="65" t="s">
        <v>130</v>
      </c>
      <c r="K80" s="17"/>
      <c r="L80" s="181">
        <f>L78+L79</f>
        <v>850184.87673280016</v>
      </c>
      <c r="M80" s="181"/>
      <c r="N80" s="181">
        <f t="shared" ref="N80" si="52">N78+N79</f>
        <v>118394</v>
      </c>
      <c r="O80" s="182"/>
      <c r="P80" s="182"/>
      <c r="Q80" s="118"/>
      <c r="R80" s="64" t="s">
        <v>130</v>
      </c>
      <c r="S80" s="17"/>
      <c r="T80" s="181">
        <f>T78+T79</f>
        <v>620428.00708752009</v>
      </c>
      <c r="U80" s="181"/>
      <c r="V80" s="181">
        <f t="shared" ref="V80" si="53">V78+V79</f>
        <v>362499</v>
      </c>
      <c r="W80" s="182"/>
      <c r="X80" s="184"/>
      <c r="Y80" s="190"/>
      <c r="Z80" s="71" t="s">
        <v>130</v>
      </c>
      <c r="AA80" s="24">
        <f t="shared" si="49"/>
        <v>2425251.5961856805</v>
      </c>
      <c r="AB80" s="24"/>
      <c r="AC80" s="91">
        <f t="shared" si="50"/>
        <v>702301</v>
      </c>
    </row>
    <row r="81" spans="2:29">
      <c r="B81" s="41" t="s">
        <v>134</v>
      </c>
      <c r="C81" s="42" t="s">
        <v>105</v>
      </c>
      <c r="D81" s="43">
        <v>300000</v>
      </c>
      <c r="E81" s="43"/>
      <c r="F81" s="43">
        <v>0</v>
      </c>
      <c r="G81" s="43">
        <v>0</v>
      </c>
      <c r="H81" s="176">
        <f>SUM(D81:G81)</f>
        <v>300000</v>
      </c>
      <c r="I81" s="190"/>
      <c r="J81" s="187" t="s">
        <v>183</v>
      </c>
      <c r="K81" s="42" t="s">
        <v>105</v>
      </c>
      <c r="L81" s="43">
        <v>400000</v>
      </c>
      <c r="M81" s="43"/>
      <c r="N81" s="43">
        <v>0</v>
      </c>
      <c r="O81" s="43">
        <v>150000</v>
      </c>
      <c r="P81" s="43">
        <f>SUM(L81:O81)</f>
        <v>550000</v>
      </c>
      <c r="Q81" s="118"/>
      <c r="R81" s="41" t="s">
        <v>191</v>
      </c>
      <c r="S81" s="42" t="s">
        <v>187</v>
      </c>
      <c r="T81" s="43">
        <f>T79-T82</f>
        <v>355500</v>
      </c>
      <c r="U81" s="43"/>
      <c r="V81" s="43">
        <v>0</v>
      </c>
      <c r="W81" s="43">
        <f>T81*0.25</f>
        <v>88875</v>
      </c>
      <c r="X81" s="176">
        <f>SUM(T81:W81)</f>
        <v>444375</v>
      </c>
      <c r="Y81" s="190"/>
      <c r="Z81" s="65"/>
      <c r="AA81" s="21"/>
      <c r="AB81" s="21"/>
      <c r="AC81" s="21"/>
    </row>
    <row r="82" spans="2:29">
      <c r="B82" s="66" t="s">
        <v>193</v>
      </c>
      <c r="C82" s="61" t="s">
        <v>62</v>
      </c>
      <c r="D82" s="43">
        <v>51200</v>
      </c>
      <c r="E82" s="43"/>
      <c r="F82" s="43">
        <v>0</v>
      </c>
      <c r="G82" s="43">
        <v>12800</v>
      </c>
      <c r="H82" s="176">
        <f t="shared" ref="H82:H84" si="54">SUM(D82:G82)</f>
        <v>64000</v>
      </c>
      <c r="I82" s="190"/>
      <c r="J82" s="188" t="s">
        <v>32</v>
      </c>
      <c r="K82" s="61"/>
      <c r="L82" s="43">
        <v>0</v>
      </c>
      <c r="M82" s="43"/>
      <c r="N82" s="43">
        <v>0</v>
      </c>
      <c r="O82" s="43"/>
      <c r="P82" s="43">
        <f t="shared" ref="P82:P84" si="55">SUM(L82:O82)</f>
        <v>0</v>
      </c>
      <c r="Q82" s="118"/>
      <c r="R82" s="66" t="s">
        <v>32</v>
      </c>
      <c r="S82" s="61" t="s">
        <v>176</v>
      </c>
      <c r="T82" s="43">
        <v>39500</v>
      </c>
      <c r="U82" s="43"/>
      <c r="V82" s="43">
        <v>0</v>
      </c>
      <c r="W82" s="43">
        <v>0</v>
      </c>
      <c r="X82" s="176">
        <f t="shared" ref="X82:X84" si="56">SUM(T82:W82)</f>
        <v>39500</v>
      </c>
      <c r="Y82" s="190"/>
      <c r="Z82" s="65"/>
      <c r="AA82" s="21"/>
      <c r="AB82" s="21"/>
      <c r="AC82" s="21"/>
    </row>
    <row r="83" spans="2:29">
      <c r="B83" s="67"/>
      <c r="C83" s="61"/>
      <c r="D83" s="43">
        <v>0</v>
      </c>
      <c r="E83" s="43"/>
      <c r="F83" s="43">
        <v>0</v>
      </c>
      <c r="G83" s="43">
        <v>0</v>
      </c>
      <c r="H83" s="176">
        <f t="shared" si="54"/>
        <v>0</v>
      </c>
      <c r="I83" s="190"/>
      <c r="J83" s="178" t="s">
        <v>185</v>
      </c>
      <c r="K83" s="61"/>
      <c r="L83" s="43">
        <v>200000</v>
      </c>
      <c r="M83" s="43"/>
      <c r="N83" s="43">
        <v>0</v>
      </c>
      <c r="O83" s="43">
        <v>0</v>
      </c>
      <c r="P83" s="43">
        <f t="shared" si="55"/>
        <v>200000</v>
      </c>
      <c r="Q83" s="118"/>
      <c r="R83" s="67"/>
      <c r="S83" s="61"/>
      <c r="T83" s="43">
        <v>0</v>
      </c>
      <c r="U83" s="43"/>
      <c r="V83" s="43">
        <v>0</v>
      </c>
      <c r="W83" s="43">
        <v>0</v>
      </c>
      <c r="X83" s="176">
        <f t="shared" si="56"/>
        <v>0</v>
      </c>
      <c r="Y83" s="190"/>
      <c r="Z83" s="65"/>
      <c r="AA83" s="21"/>
      <c r="AB83" s="21"/>
      <c r="AC83" s="21"/>
    </row>
    <row r="84" spans="2:29">
      <c r="B84" s="67"/>
      <c r="C84" s="61"/>
      <c r="D84" s="43">
        <v>0</v>
      </c>
      <c r="E84" s="43"/>
      <c r="F84" s="43">
        <v>0</v>
      </c>
      <c r="G84" s="43">
        <v>0</v>
      </c>
      <c r="H84" s="176">
        <f t="shared" si="54"/>
        <v>0</v>
      </c>
      <c r="I84" s="190"/>
      <c r="J84" s="178"/>
      <c r="K84" s="61"/>
      <c r="L84" s="43">
        <v>0</v>
      </c>
      <c r="M84" s="43"/>
      <c r="N84" s="43">
        <v>0</v>
      </c>
      <c r="O84" s="43">
        <v>0</v>
      </c>
      <c r="P84" s="43">
        <f t="shared" si="55"/>
        <v>0</v>
      </c>
      <c r="Q84" s="118"/>
      <c r="R84" s="67"/>
      <c r="S84" s="61"/>
      <c r="T84" s="43">
        <v>0</v>
      </c>
      <c r="U84" s="43"/>
      <c r="V84" s="43">
        <v>0</v>
      </c>
      <c r="W84" s="43">
        <v>0</v>
      </c>
      <c r="X84" s="176">
        <f t="shared" si="56"/>
        <v>0</v>
      </c>
      <c r="Y84" s="190"/>
      <c r="Z84" s="65"/>
      <c r="AA84" s="21"/>
      <c r="AB84" s="21"/>
      <c r="AC84" s="21"/>
    </row>
    <row r="85" spans="2:29" ht="15.75" thickBot="1">
      <c r="B85" s="160" t="s">
        <v>181</v>
      </c>
      <c r="C85" s="161"/>
      <c r="D85" s="145">
        <f>SUM(D81:D84)</f>
        <v>351200</v>
      </c>
      <c r="E85" s="145"/>
      <c r="F85" s="145"/>
      <c r="G85" s="162"/>
      <c r="H85" s="162"/>
      <c r="I85" s="190"/>
      <c r="J85" s="160" t="s">
        <v>181</v>
      </c>
      <c r="K85" s="161"/>
      <c r="L85" s="145">
        <f>SUM(L81:L84)</f>
        <v>600000</v>
      </c>
      <c r="M85" s="145"/>
      <c r="N85" s="145"/>
      <c r="O85" s="162"/>
      <c r="P85" s="43"/>
      <c r="Q85" s="118"/>
      <c r="R85" s="160" t="s">
        <v>181</v>
      </c>
      <c r="S85" s="161"/>
      <c r="T85" s="145">
        <f>SUM(T81:T84)</f>
        <v>395000</v>
      </c>
      <c r="U85" s="145"/>
      <c r="V85" s="145"/>
      <c r="W85" s="162"/>
      <c r="X85" s="162"/>
      <c r="Y85" s="190"/>
      <c r="Z85" s="73" t="s">
        <v>171</v>
      </c>
      <c r="AA85" s="24">
        <f>(AA79)-(SUM(D85+L85+T85))</f>
        <v>45800</v>
      </c>
      <c r="AB85" s="24"/>
      <c r="AC85" s="24"/>
    </row>
    <row r="86" spans="2:29" ht="15.75" thickBot="1">
      <c r="B86" s="71" t="s">
        <v>170</v>
      </c>
      <c r="C86" s="135"/>
      <c r="D86" s="48">
        <f>SUM(D80-(SUM(D81:D84)))</f>
        <v>603438.71236536</v>
      </c>
      <c r="E86" s="48"/>
      <c r="F86" s="48">
        <f t="shared" ref="F86" si="57">SUM(F80-(SUM(F81:F84)))</f>
        <v>221408</v>
      </c>
      <c r="G86" s="136"/>
      <c r="H86" s="136"/>
      <c r="I86" s="190"/>
      <c r="J86" s="73" t="s">
        <v>170</v>
      </c>
      <c r="K86" s="135"/>
      <c r="L86" s="169">
        <f>SUM(L80-(SUM(L81:L84)))</f>
        <v>250184.87673280016</v>
      </c>
      <c r="M86" s="169"/>
      <c r="N86" s="169">
        <f t="shared" ref="N86" si="58">SUM(N80-(SUM(N81:N84)))</f>
        <v>118394</v>
      </c>
      <c r="O86" s="182"/>
      <c r="P86" s="182"/>
      <c r="Q86" s="118"/>
      <c r="R86" s="71" t="s">
        <v>170</v>
      </c>
      <c r="S86" s="135"/>
      <c r="T86" s="169">
        <f>SUM(T80-(SUM(T81:T84)))</f>
        <v>225428.00708752009</v>
      </c>
      <c r="U86" s="169"/>
      <c r="V86" s="169">
        <f t="shared" ref="V86" si="59">SUM(V80-(SUM(V81:V84)))</f>
        <v>362499</v>
      </c>
      <c r="W86" s="183"/>
      <c r="X86" s="183"/>
      <c r="Y86" s="190"/>
      <c r="Z86" s="73" t="s">
        <v>170</v>
      </c>
      <c r="AA86" s="24">
        <f>SUM(D86+L86+T86)</f>
        <v>1079051.5961856802</v>
      </c>
      <c r="AB86" s="24"/>
      <c r="AC86" s="91">
        <f>SUM(F86+N86+V86)</f>
        <v>702301</v>
      </c>
    </row>
    <row r="87" spans="2:29">
      <c r="B87" s="62" t="s">
        <v>131</v>
      </c>
      <c r="C87" s="12"/>
      <c r="D87" s="116">
        <v>405000</v>
      </c>
      <c r="E87" s="116"/>
      <c r="F87" s="116">
        <v>56917</v>
      </c>
      <c r="G87" s="117"/>
      <c r="H87" s="117"/>
      <c r="I87" s="190"/>
      <c r="J87" s="63" t="s">
        <v>131</v>
      </c>
      <c r="K87" s="12"/>
      <c r="L87" s="181">
        <v>612000</v>
      </c>
      <c r="M87" s="181"/>
      <c r="N87" s="181">
        <v>59197</v>
      </c>
      <c r="O87" s="182"/>
      <c r="P87" s="182"/>
      <c r="Q87" s="118"/>
      <c r="R87" s="62" t="s">
        <v>131</v>
      </c>
      <c r="S87" s="12"/>
      <c r="T87" s="181">
        <v>403000</v>
      </c>
      <c r="U87" s="181"/>
      <c r="V87" s="181">
        <v>52102</v>
      </c>
      <c r="W87" s="182"/>
      <c r="X87" s="184"/>
      <c r="Y87" s="190"/>
      <c r="Z87" s="62" t="s">
        <v>131</v>
      </c>
      <c r="AA87" s="85">
        <f t="shared" ref="AA87:AA88" si="60">SUM(D87+L87+T87)</f>
        <v>1420000</v>
      </c>
      <c r="AB87" s="85"/>
      <c r="AC87" s="92">
        <f t="shared" ref="AC87:AC88" si="61">SUM(F87+N87+V87)</f>
        <v>168216</v>
      </c>
    </row>
    <row r="88" spans="2:29" ht="15.75" thickBot="1">
      <c r="B88" s="64" t="s">
        <v>132</v>
      </c>
      <c r="C88" s="17"/>
      <c r="D88" s="116">
        <f>D86+D87</f>
        <v>1008438.71236536</v>
      </c>
      <c r="E88" s="116"/>
      <c r="F88" s="116">
        <f t="shared" ref="F88" si="62">F86+F87</f>
        <v>278325</v>
      </c>
      <c r="G88" s="117"/>
      <c r="H88" s="117"/>
      <c r="I88" s="190"/>
      <c r="J88" s="65" t="s">
        <v>132</v>
      </c>
      <c r="K88" s="17"/>
      <c r="L88" s="181">
        <f>L86+L87</f>
        <v>862184.87673280016</v>
      </c>
      <c r="M88" s="181"/>
      <c r="N88" s="181">
        <f t="shared" ref="N88" si="63">N86+N87</f>
        <v>177591</v>
      </c>
      <c r="O88" s="182"/>
      <c r="P88" s="182"/>
      <c r="Q88" s="118"/>
      <c r="R88" s="64" t="s">
        <v>132</v>
      </c>
      <c r="S88" s="17"/>
      <c r="T88" s="181">
        <f>T86+T87</f>
        <v>628428.00708752009</v>
      </c>
      <c r="U88" s="181"/>
      <c r="V88" s="181">
        <f t="shared" ref="V88" si="64">V86+V87</f>
        <v>414601</v>
      </c>
      <c r="W88" s="182"/>
      <c r="X88" s="184"/>
      <c r="Y88" s="190"/>
      <c r="Z88" s="71" t="s">
        <v>132</v>
      </c>
      <c r="AA88" s="24">
        <f t="shared" si="60"/>
        <v>2499051.5961856805</v>
      </c>
      <c r="AB88" s="24"/>
      <c r="AC88" s="91">
        <f t="shared" si="61"/>
        <v>870517</v>
      </c>
    </row>
    <row r="89" spans="2:29">
      <c r="B89" s="41" t="s">
        <v>134</v>
      </c>
      <c r="C89" s="42" t="s">
        <v>105</v>
      </c>
      <c r="D89" s="43">
        <v>200000</v>
      </c>
      <c r="E89" s="43"/>
      <c r="F89" s="43">
        <v>0</v>
      </c>
      <c r="G89" s="43">
        <v>0</v>
      </c>
      <c r="H89" s="176">
        <f>SUM(D89:G89)</f>
        <v>200000</v>
      </c>
      <c r="I89" s="190"/>
      <c r="J89" s="187" t="s">
        <v>134</v>
      </c>
      <c r="K89" s="42" t="s">
        <v>105</v>
      </c>
      <c r="L89" s="43">
        <v>550800</v>
      </c>
      <c r="M89" s="43"/>
      <c r="N89" s="43">
        <v>0</v>
      </c>
      <c r="O89" s="43">
        <v>153000</v>
      </c>
      <c r="P89" s="43">
        <f>SUM(L89:O89)</f>
        <v>703800</v>
      </c>
      <c r="Q89" s="118"/>
      <c r="R89" s="41" t="s">
        <v>189</v>
      </c>
      <c r="S89" s="42" t="s">
        <v>188</v>
      </c>
      <c r="T89" s="43">
        <f>(T87-T90)+32342</f>
        <v>427384</v>
      </c>
      <c r="U89" s="43"/>
      <c r="V89" s="43">
        <v>0</v>
      </c>
      <c r="W89" s="43">
        <f>T89*0.25</f>
        <v>106846</v>
      </c>
      <c r="X89" s="176">
        <f>SUM(T89:W89)</f>
        <v>534230</v>
      </c>
      <c r="Y89" s="190"/>
      <c r="Z89" s="65"/>
      <c r="AA89" s="21"/>
      <c r="AB89" s="21"/>
      <c r="AC89" s="21"/>
    </row>
    <row r="90" spans="2:29">
      <c r="B90" s="66" t="s">
        <v>192</v>
      </c>
      <c r="C90" s="61" t="s">
        <v>62</v>
      </c>
      <c r="D90" s="43">
        <v>51200</v>
      </c>
      <c r="E90" s="43"/>
      <c r="F90" s="43">
        <v>0</v>
      </c>
      <c r="G90" s="43">
        <v>12800</v>
      </c>
      <c r="H90" s="176">
        <f t="shared" ref="H90:H92" si="65">SUM(D90:G90)</f>
        <v>64000</v>
      </c>
      <c r="I90" s="190"/>
      <c r="J90" s="188" t="s">
        <v>32</v>
      </c>
      <c r="K90" s="61" t="s">
        <v>63</v>
      </c>
      <c r="L90" s="43">
        <v>61200</v>
      </c>
      <c r="M90" s="43"/>
      <c r="N90" s="43">
        <v>0</v>
      </c>
      <c r="O90" s="43"/>
      <c r="P90" s="43">
        <f t="shared" ref="P90:P92" si="66">SUM(L90:O90)</f>
        <v>61200</v>
      </c>
      <c r="Q90" s="118"/>
      <c r="R90" s="66" t="s">
        <v>32</v>
      </c>
      <c r="S90" s="61" t="s">
        <v>160</v>
      </c>
      <c r="T90" s="43">
        <f>40300-32342</f>
        <v>7958</v>
      </c>
      <c r="U90" s="43"/>
      <c r="V90" s="43">
        <v>0</v>
      </c>
      <c r="W90" s="43">
        <v>0</v>
      </c>
      <c r="X90" s="176">
        <f t="shared" ref="X90:X92" si="67">SUM(T90:W90)</f>
        <v>7958</v>
      </c>
      <c r="Y90" s="190"/>
      <c r="Z90" s="65"/>
      <c r="AA90" s="21"/>
      <c r="AB90" s="21"/>
      <c r="AC90" s="21"/>
    </row>
    <row r="91" spans="2:29">
      <c r="B91" s="67"/>
      <c r="C91" s="61"/>
      <c r="D91" s="43">
        <v>0</v>
      </c>
      <c r="E91" s="43"/>
      <c r="F91" s="43">
        <v>0</v>
      </c>
      <c r="G91" s="43">
        <v>0</v>
      </c>
      <c r="H91" s="176">
        <f t="shared" si="65"/>
        <v>0</v>
      </c>
      <c r="I91" s="190"/>
      <c r="J91" s="178"/>
      <c r="K91" s="61"/>
      <c r="L91" s="43">
        <v>0</v>
      </c>
      <c r="M91" s="43"/>
      <c r="N91" s="43">
        <v>0</v>
      </c>
      <c r="O91" s="43">
        <v>0</v>
      </c>
      <c r="P91" s="43">
        <f t="shared" si="66"/>
        <v>0</v>
      </c>
      <c r="Q91" s="118"/>
      <c r="R91" s="67"/>
      <c r="S91" s="61"/>
      <c r="T91" s="43">
        <v>0</v>
      </c>
      <c r="U91" s="43"/>
      <c r="V91" s="43">
        <v>0</v>
      </c>
      <c r="W91" s="43">
        <v>0</v>
      </c>
      <c r="X91" s="176">
        <f t="shared" si="67"/>
        <v>0</v>
      </c>
      <c r="Y91" s="190"/>
      <c r="Z91" s="65"/>
      <c r="AA91" s="21"/>
      <c r="AB91" s="21"/>
      <c r="AC91" s="21"/>
    </row>
    <row r="92" spans="2:29" ht="15.75" thickBot="1">
      <c r="B92" s="67"/>
      <c r="C92" s="61"/>
      <c r="D92" s="43">
        <v>0</v>
      </c>
      <c r="E92" s="43"/>
      <c r="F92" s="43">
        <v>0</v>
      </c>
      <c r="G92" s="43">
        <v>0</v>
      </c>
      <c r="H92" s="176">
        <f t="shared" si="65"/>
        <v>0</v>
      </c>
      <c r="I92" s="190"/>
      <c r="J92" s="178"/>
      <c r="K92" s="61"/>
      <c r="L92" s="43">
        <v>0</v>
      </c>
      <c r="M92" s="43"/>
      <c r="N92" s="43">
        <v>0</v>
      </c>
      <c r="O92" s="43">
        <v>0</v>
      </c>
      <c r="P92" s="43">
        <f t="shared" si="66"/>
        <v>0</v>
      </c>
      <c r="Q92" s="118"/>
      <c r="R92" s="67"/>
      <c r="S92" s="61"/>
      <c r="T92" s="43">
        <v>0</v>
      </c>
      <c r="U92" s="43"/>
      <c r="V92" s="43">
        <v>0</v>
      </c>
      <c r="W92" s="43">
        <v>0</v>
      </c>
      <c r="X92" s="176">
        <f t="shared" si="67"/>
        <v>0</v>
      </c>
      <c r="Y92" s="190"/>
      <c r="Z92" s="65"/>
      <c r="AA92" s="21"/>
      <c r="AB92" s="21"/>
      <c r="AC92" s="21"/>
    </row>
    <row r="93" spans="2:29" ht="15.75" thickBot="1">
      <c r="B93" s="160" t="s">
        <v>182</v>
      </c>
      <c r="C93" s="161"/>
      <c r="D93" s="145">
        <f>SUM(D89:D92)</f>
        <v>251200</v>
      </c>
      <c r="E93" s="145"/>
      <c r="F93" s="145">
        <f>SUM(F89:F92)</f>
        <v>0</v>
      </c>
      <c r="G93" s="162"/>
      <c r="H93" s="162"/>
      <c r="I93" s="190"/>
      <c r="J93" s="160" t="s">
        <v>182</v>
      </c>
      <c r="K93" s="161"/>
      <c r="L93" s="145">
        <f>SUM(L89:L92)</f>
        <v>612000</v>
      </c>
      <c r="M93" s="145"/>
      <c r="N93" s="145">
        <f>SUM(N89:N92)</f>
        <v>0</v>
      </c>
      <c r="O93" s="43"/>
      <c r="P93" s="43"/>
      <c r="Q93" s="118"/>
      <c r="R93" s="160" t="s">
        <v>182</v>
      </c>
      <c r="S93" s="161"/>
      <c r="T93" s="145">
        <f>SUM(T89:T92)</f>
        <v>435342</v>
      </c>
      <c r="U93" s="145"/>
      <c r="V93" s="145">
        <f>SUM(V89:V92)</f>
        <v>0</v>
      </c>
      <c r="W93" s="162"/>
      <c r="X93" s="162"/>
      <c r="Y93" s="190"/>
      <c r="Z93" s="197" t="s">
        <v>172</v>
      </c>
      <c r="AA93" s="198">
        <f>(AA87)-(SUM(D93+L93+T93))</f>
        <v>121458</v>
      </c>
      <c r="AB93" s="198"/>
      <c r="AC93" s="199"/>
    </row>
    <row r="94" spans="2:29" ht="15.75" thickBot="1">
      <c r="B94" s="71" t="s">
        <v>133</v>
      </c>
      <c r="C94" s="135"/>
      <c r="D94" s="48">
        <f>SUM(D88-(SUM(D89:D92)))</f>
        <v>757238.71236536</v>
      </c>
      <c r="E94" s="48"/>
      <c r="F94" s="48">
        <f t="shared" ref="F94" si="68">SUM(F88-(SUM(F89:F92)))</f>
        <v>278325</v>
      </c>
      <c r="G94" s="136"/>
      <c r="H94" s="136"/>
      <c r="I94" s="192"/>
      <c r="J94" s="73" t="s">
        <v>133</v>
      </c>
      <c r="K94" s="135"/>
      <c r="L94" s="48">
        <f>SUM(L88-(SUM(L89:L92)))</f>
        <v>250184.87673280016</v>
      </c>
      <c r="M94" s="48"/>
      <c r="N94" s="48">
        <f t="shared" ref="N94" si="69">SUM(N88-(SUM(N89:N92)))</f>
        <v>177591</v>
      </c>
      <c r="O94" s="182"/>
      <c r="P94" s="182"/>
      <c r="Q94" s="118"/>
      <c r="R94" s="71" t="s">
        <v>133</v>
      </c>
      <c r="S94" s="135"/>
      <c r="T94" s="48">
        <f>SUM(T88-(SUM(T89:T92)))</f>
        <v>193086.00708752009</v>
      </c>
      <c r="U94" s="48"/>
      <c r="V94" s="48">
        <f t="shared" ref="V94" si="70">SUM(V88-(SUM(V89:V92)))</f>
        <v>414601</v>
      </c>
      <c r="W94" s="136"/>
      <c r="X94" s="136"/>
      <c r="Y94" s="192"/>
      <c r="Z94" s="73" t="s">
        <v>133</v>
      </c>
      <c r="AA94" s="24">
        <f>SUM(D94+L94+T94)</f>
        <v>1200509.5961856802</v>
      </c>
      <c r="AB94" s="24"/>
      <c r="AC94" s="91">
        <f>SUM(F94+N94+V94)</f>
        <v>870517</v>
      </c>
    </row>
    <row r="95" spans="2:29">
      <c r="B95" s="65"/>
      <c r="C95" s="17"/>
      <c r="D95" s="170"/>
      <c r="E95" s="170"/>
      <c r="F95" s="170"/>
      <c r="G95" s="171"/>
      <c r="H95" s="171"/>
      <c r="I95" s="172"/>
      <c r="J95" s="173"/>
      <c r="K95" s="17"/>
      <c r="L95" s="170"/>
      <c r="M95" s="170"/>
      <c r="N95" s="170"/>
      <c r="O95" s="171"/>
      <c r="P95" s="171"/>
      <c r="Q95" s="172"/>
      <c r="R95" s="173"/>
      <c r="S95" s="17"/>
      <c r="T95" s="21"/>
      <c r="U95" s="21"/>
      <c r="V95" s="21"/>
      <c r="W95" s="119"/>
      <c r="X95" s="171"/>
      <c r="Y95" s="175"/>
      <c r="Z95" s="173"/>
      <c r="AA95" s="21"/>
      <c r="AB95" s="21"/>
      <c r="AC95" s="21"/>
    </row>
    <row r="96" spans="2:29">
      <c r="B96" s="65"/>
      <c r="C96" s="17"/>
      <c r="D96" s="170"/>
      <c r="E96" s="170"/>
      <c r="F96" s="170"/>
      <c r="G96" s="171"/>
      <c r="H96" s="171"/>
      <c r="I96" s="172"/>
      <c r="J96" s="203" t="s">
        <v>195</v>
      </c>
      <c r="L96" s="17"/>
      <c r="M96" s="170"/>
      <c r="N96" s="170"/>
      <c r="O96" s="171"/>
      <c r="P96" s="171"/>
      <c r="Q96" s="172"/>
      <c r="R96" s="173"/>
      <c r="S96" s="17"/>
      <c r="T96" s="21"/>
      <c r="U96" s="21"/>
      <c r="V96" s="21"/>
      <c r="W96" s="119"/>
      <c r="X96" s="171"/>
      <c r="Y96" s="175"/>
      <c r="Z96" s="173"/>
      <c r="AA96" s="21"/>
      <c r="AB96" s="21"/>
      <c r="AC96" s="21"/>
    </row>
    <row r="97" spans="2:26">
      <c r="H97" s="174"/>
      <c r="I97" s="174"/>
      <c r="J97" s="174"/>
      <c r="L97" s="174"/>
      <c r="M97" s="174"/>
      <c r="N97" s="174"/>
      <c r="O97" s="174"/>
      <c r="P97" s="174"/>
      <c r="Q97" s="174"/>
      <c r="R97" s="174"/>
      <c r="X97" s="174"/>
      <c r="Y97" s="174"/>
      <c r="Z97" s="174"/>
    </row>
    <row r="98" spans="2:26" ht="19.5" thickBot="1">
      <c r="B98" s="103" t="s">
        <v>47</v>
      </c>
    </row>
    <row r="99" spans="2:26" ht="15.75" thickBot="1">
      <c r="B99" s="106" t="s">
        <v>1</v>
      </c>
      <c r="C99" s="111" t="s">
        <v>2</v>
      </c>
      <c r="D99" s="111" t="s">
        <v>3</v>
      </c>
      <c r="E99" s="111" t="s">
        <v>45</v>
      </c>
      <c r="F99" s="111" t="s">
        <v>49</v>
      </c>
      <c r="G99" s="111" t="s">
        <v>50</v>
      </c>
      <c r="H99" s="111" t="s">
        <v>51</v>
      </c>
      <c r="J99" s="106" t="s">
        <v>48</v>
      </c>
      <c r="K99" s="111" t="s">
        <v>2</v>
      </c>
      <c r="L99" s="111" t="s">
        <v>3</v>
      </c>
      <c r="M99" s="111" t="s">
        <v>45</v>
      </c>
      <c r="N99" s="111" t="s">
        <v>49</v>
      </c>
      <c r="O99" s="111" t="s">
        <v>50</v>
      </c>
      <c r="P99" s="111" t="s">
        <v>51</v>
      </c>
      <c r="R99" s="105" t="s">
        <v>8</v>
      </c>
      <c r="S99" s="111" t="s">
        <v>2</v>
      </c>
      <c r="T99" s="111" t="s">
        <v>3</v>
      </c>
      <c r="U99" s="111" t="s">
        <v>45</v>
      </c>
      <c r="V99" s="111" t="s">
        <v>49</v>
      </c>
      <c r="W99" s="111" t="s">
        <v>50</v>
      </c>
      <c r="X99" s="111" t="s">
        <v>51</v>
      </c>
    </row>
    <row r="100" spans="2:26" ht="15.75" thickBot="1">
      <c r="B100" s="110" t="s">
        <v>32</v>
      </c>
      <c r="C100" s="110" t="s">
        <v>101</v>
      </c>
      <c r="D100" s="109">
        <v>40000</v>
      </c>
      <c r="E100" s="109"/>
      <c r="F100" s="109"/>
      <c r="G100" s="109"/>
      <c r="H100" s="109">
        <f>SUM(D100:G100)</f>
        <v>40000</v>
      </c>
      <c r="J100" s="127" t="s">
        <v>114</v>
      </c>
      <c r="K100" s="127" t="s">
        <v>115</v>
      </c>
      <c r="L100" s="130">
        <v>144000</v>
      </c>
      <c r="M100" s="109">
        <v>0</v>
      </c>
      <c r="N100" s="109">
        <v>36000</v>
      </c>
      <c r="O100" s="109">
        <v>0</v>
      </c>
      <c r="P100" s="109">
        <f>L100+M100+N100+O100</f>
        <v>180000</v>
      </c>
      <c r="R100" s="126" t="s">
        <v>38</v>
      </c>
      <c r="S100" s="113" t="s">
        <v>73</v>
      </c>
      <c r="T100" s="128">
        <v>491000</v>
      </c>
      <c r="U100" s="114"/>
      <c r="V100" s="114">
        <v>50000</v>
      </c>
      <c r="W100" s="114"/>
      <c r="X100" s="115">
        <f t="shared" ref="X100:X118" si="71">SUM(T100:W100)</f>
        <v>541000</v>
      </c>
    </row>
    <row r="101" spans="2:26" ht="15.75" thickBot="1">
      <c r="B101" s="110" t="s">
        <v>32</v>
      </c>
      <c r="C101" s="127" t="s">
        <v>102</v>
      </c>
      <c r="D101" s="130">
        <v>98000</v>
      </c>
      <c r="E101" s="107"/>
      <c r="F101" s="107"/>
      <c r="G101" s="107"/>
      <c r="H101" s="109">
        <f t="shared" ref="H101:H110" si="72">SUM(D101:G101)</f>
        <v>98000</v>
      </c>
      <c r="J101" s="127" t="s">
        <v>104</v>
      </c>
      <c r="K101" s="127" t="s">
        <v>116</v>
      </c>
      <c r="L101" s="130">
        <v>60000</v>
      </c>
      <c r="M101" s="107">
        <v>0</v>
      </c>
      <c r="N101" s="107"/>
      <c r="O101" s="107">
        <v>15000</v>
      </c>
      <c r="P101" s="107">
        <f t="shared" ref="P101:P110" si="73">L101+M101+N101+O101</f>
        <v>75000</v>
      </c>
      <c r="R101" s="127" t="s">
        <v>52</v>
      </c>
      <c r="S101" s="127" t="s">
        <v>53</v>
      </c>
      <c r="T101" s="128">
        <v>30000</v>
      </c>
      <c r="U101" s="104"/>
      <c r="V101" s="104"/>
      <c r="W101" s="104">
        <v>1200</v>
      </c>
      <c r="X101" s="115">
        <f t="shared" si="71"/>
        <v>31200</v>
      </c>
    </row>
    <row r="102" spans="2:26" ht="15.75" thickBot="1">
      <c r="B102" s="110" t="s">
        <v>32</v>
      </c>
      <c r="C102" s="127" t="s">
        <v>103</v>
      </c>
      <c r="D102" s="130">
        <v>6000</v>
      </c>
      <c r="E102" s="107"/>
      <c r="F102" s="107"/>
      <c r="G102" s="107"/>
      <c r="H102" s="109">
        <f t="shared" si="72"/>
        <v>6000</v>
      </c>
      <c r="J102" s="108" t="s">
        <v>52</v>
      </c>
      <c r="K102" s="127" t="s">
        <v>106</v>
      </c>
      <c r="L102" s="130">
        <v>2500</v>
      </c>
      <c r="M102" s="108"/>
      <c r="N102" s="107"/>
      <c r="O102" s="107"/>
      <c r="P102" s="107">
        <f t="shared" si="73"/>
        <v>2500</v>
      </c>
      <c r="R102" s="127" t="s">
        <v>52</v>
      </c>
      <c r="S102" s="127" t="s">
        <v>53</v>
      </c>
      <c r="T102" s="128">
        <v>30000</v>
      </c>
      <c r="U102" s="107"/>
      <c r="V102" s="107"/>
      <c r="W102" s="104">
        <v>1200</v>
      </c>
      <c r="X102" s="115">
        <f t="shared" si="71"/>
        <v>31200</v>
      </c>
    </row>
    <row r="103" spans="2:26" ht="15.75" thickBot="1">
      <c r="B103" s="127" t="s">
        <v>58</v>
      </c>
      <c r="C103" s="127" t="s">
        <v>59</v>
      </c>
      <c r="D103" s="130">
        <v>160000</v>
      </c>
      <c r="E103" s="107"/>
      <c r="F103" s="132"/>
      <c r="G103" s="107"/>
      <c r="H103" s="109">
        <f t="shared" si="72"/>
        <v>160000</v>
      </c>
      <c r="J103" s="108" t="s">
        <v>52</v>
      </c>
      <c r="K103" s="127" t="s">
        <v>107</v>
      </c>
      <c r="L103" s="130">
        <v>4000</v>
      </c>
      <c r="M103" s="108"/>
      <c r="N103" s="107"/>
      <c r="O103" s="107"/>
      <c r="P103" s="107">
        <f t="shared" si="73"/>
        <v>4000</v>
      </c>
      <c r="R103" s="129" t="s">
        <v>74</v>
      </c>
      <c r="S103" s="129" t="s">
        <v>85</v>
      </c>
      <c r="T103" s="130">
        <v>523600</v>
      </c>
      <c r="U103" s="107"/>
      <c r="V103" s="131">
        <v>130900</v>
      </c>
      <c r="W103" s="107"/>
      <c r="X103" s="115">
        <f t="shared" si="71"/>
        <v>654500</v>
      </c>
    </row>
    <row r="104" spans="2:26" ht="15.75" thickBot="1">
      <c r="B104" s="127" t="s">
        <v>56</v>
      </c>
      <c r="C104" s="127" t="s">
        <v>57</v>
      </c>
      <c r="D104" s="130">
        <v>80000</v>
      </c>
      <c r="E104" s="108"/>
      <c r="F104" s="132">
        <v>20000</v>
      </c>
      <c r="G104" s="108"/>
      <c r="H104" s="109">
        <f t="shared" si="72"/>
        <v>100000</v>
      </c>
      <c r="J104" s="108" t="s">
        <v>52</v>
      </c>
      <c r="K104" s="127" t="s">
        <v>108</v>
      </c>
      <c r="L104" s="130">
        <v>17432</v>
      </c>
      <c r="M104" s="108"/>
      <c r="N104" s="107"/>
      <c r="O104" s="107"/>
      <c r="P104" s="107">
        <f t="shared" si="73"/>
        <v>17432</v>
      </c>
      <c r="R104" s="129" t="s">
        <v>75</v>
      </c>
      <c r="S104" s="129" t="s">
        <v>86</v>
      </c>
      <c r="T104" s="130">
        <v>662200</v>
      </c>
      <c r="U104" s="107"/>
      <c r="V104" s="131">
        <v>165550</v>
      </c>
      <c r="W104" s="107"/>
      <c r="X104" s="115">
        <f t="shared" si="71"/>
        <v>827750</v>
      </c>
    </row>
    <row r="105" spans="2:26" ht="15.75" thickBot="1">
      <c r="B105" s="127" t="s">
        <v>60</v>
      </c>
      <c r="C105" s="127" t="s">
        <v>59</v>
      </c>
      <c r="D105" s="130">
        <v>480000</v>
      </c>
      <c r="E105" s="108"/>
      <c r="F105" s="132">
        <v>70000</v>
      </c>
      <c r="G105" s="108">
        <v>50000</v>
      </c>
      <c r="H105" s="109">
        <f t="shared" si="72"/>
        <v>600000</v>
      </c>
      <c r="J105" s="108" t="s">
        <v>52</v>
      </c>
      <c r="K105" s="127" t="s">
        <v>109</v>
      </c>
      <c r="L105" s="130">
        <v>15000</v>
      </c>
      <c r="M105" s="108"/>
      <c r="N105" s="107"/>
      <c r="O105" s="107"/>
      <c r="P105" s="107">
        <f t="shared" si="73"/>
        <v>15000</v>
      </c>
      <c r="R105" s="129" t="s">
        <v>76</v>
      </c>
      <c r="S105" s="129" t="s">
        <v>87</v>
      </c>
      <c r="T105" s="130">
        <v>1200000</v>
      </c>
      <c r="U105" s="107"/>
      <c r="V105" s="131">
        <v>300000</v>
      </c>
      <c r="W105" s="107"/>
      <c r="X105" s="115">
        <f t="shared" si="71"/>
        <v>1500000</v>
      </c>
    </row>
    <row r="106" spans="2:26" ht="15.75" thickBot="1">
      <c r="B106" s="127" t="s">
        <v>104</v>
      </c>
      <c r="C106" s="110" t="s">
        <v>105</v>
      </c>
      <c r="D106" s="130">
        <v>60000</v>
      </c>
      <c r="E106" s="108"/>
      <c r="F106" s="132"/>
      <c r="G106" s="108"/>
      <c r="H106" s="109">
        <f t="shared" si="72"/>
        <v>60000</v>
      </c>
      <c r="J106" s="108" t="s">
        <v>52</v>
      </c>
      <c r="K106" s="127" t="s">
        <v>103</v>
      </c>
      <c r="L106" s="130">
        <v>20000</v>
      </c>
      <c r="M106" s="108"/>
      <c r="N106" s="107"/>
      <c r="O106" s="107"/>
      <c r="P106" s="107">
        <f t="shared" si="73"/>
        <v>20000</v>
      </c>
      <c r="R106" s="129" t="s">
        <v>77</v>
      </c>
      <c r="S106" s="129" t="s">
        <v>88</v>
      </c>
      <c r="T106" s="130">
        <v>1468800</v>
      </c>
      <c r="U106" s="107"/>
      <c r="V106" s="131">
        <v>367200</v>
      </c>
      <c r="W106" s="107"/>
      <c r="X106" s="115">
        <f t="shared" si="71"/>
        <v>1836000</v>
      </c>
    </row>
    <row r="107" spans="2:26" ht="15.75" thickBot="1">
      <c r="B107" s="108"/>
      <c r="C107" s="108"/>
      <c r="D107" s="108"/>
      <c r="E107" s="108"/>
      <c r="F107" s="108"/>
      <c r="G107" s="108"/>
      <c r="H107" s="109">
        <f t="shared" si="72"/>
        <v>0</v>
      </c>
      <c r="J107" s="108" t="s">
        <v>52</v>
      </c>
      <c r="K107" s="127" t="s">
        <v>110</v>
      </c>
      <c r="L107" s="130">
        <v>8000</v>
      </c>
      <c r="M107" s="108"/>
      <c r="N107" s="107"/>
      <c r="O107" s="107"/>
      <c r="P107" s="107">
        <f t="shared" si="73"/>
        <v>8000</v>
      </c>
      <c r="R107" s="129" t="s">
        <v>78</v>
      </c>
      <c r="S107" s="129" t="s">
        <v>89</v>
      </c>
      <c r="T107" s="130">
        <v>800000</v>
      </c>
      <c r="U107" s="107"/>
      <c r="V107" s="131">
        <v>200000</v>
      </c>
      <c r="W107" s="107"/>
      <c r="X107" s="115">
        <f t="shared" si="71"/>
        <v>1000000</v>
      </c>
    </row>
    <row r="108" spans="2:26" ht="15.75" thickBot="1">
      <c r="B108" s="108"/>
      <c r="C108" s="108"/>
      <c r="D108" s="108"/>
      <c r="E108" s="108"/>
      <c r="F108" s="108"/>
      <c r="G108" s="108"/>
      <c r="H108" s="109">
        <f t="shared" si="72"/>
        <v>0</v>
      </c>
      <c r="J108" s="108" t="s">
        <v>52</v>
      </c>
      <c r="K108" s="127" t="s">
        <v>111</v>
      </c>
      <c r="L108" s="130">
        <v>50000</v>
      </c>
      <c r="M108" s="108"/>
      <c r="N108" s="107"/>
      <c r="O108" s="107"/>
      <c r="P108" s="107">
        <f t="shared" si="73"/>
        <v>50000</v>
      </c>
      <c r="R108" s="129" t="s">
        <v>79</v>
      </c>
      <c r="S108" s="129" t="s">
        <v>90</v>
      </c>
      <c r="T108" s="130">
        <v>1248000</v>
      </c>
      <c r="U108" s="107"/>
      <c r="V108" s="131">
        <v>312000</v>
      </c>
      <c r="W108" s="107"/>
      <c r="X108" s="115">
        <f t="shared" si="71"/>
        <v>1560000</v>
      </c>
    </row>
    <row r="109" spans="2:26" ht="15.75" thickBot="1">
      <c r="B109" s="108"/>
      <c r="C109" s="108"/>
      <c r="D109" s="108"/>
      <c r="E109" s="108"/>
      <c r="F109" s="108"/>
      <c r="G109" s="108"/>
      <c r="H109" s="109">
        <f t="shared" si="72"/>
        <v>0</v>
      </c>
      <c r="J109" s="108" t="s">
        <v>52</v>
      </c>
      <c r="K109" s="127" t="s">
        <v>112</v>
      </c>
      <c r="L109" s="130">
        <v>10000</v>
      </c>
      <c r="M109" s="108"/>
      <c r="N109" s="107"/>
      <c r="O109" s="107"/>
      <c r="P109" s="107">
        <f t="shared" si="73"/>
        <v>10000</v>
      </c>
      <c r="R109" s="129" t="s">
        <v>80</v>
      </c>
      <c r="S109" s="129" t="s">
        <v>91</v>
      </c>
      <c r="T109" s="130">
        <v>766800</v>
      </c>
      <c r="U109" s="107"/>
      <c r="V109" s="131">
        <v>191700</v>
      </c>
      <c r="W109" s="107"/>
      <c r="X109" s="115">
        <f t="shared" si="71"/>
        <v>958500</v>
      </c>
    </row>
    <row r="110" spans="2:26" ht="15.75" thickBot="1">
      <c r="B110" s="108"/>
      <c r="C110" s="108"/>
      <c r="D110" s="108"/>
      <c r="E110" s="108"/>
      <c r="F110" s="108"/>
      <c r="G110" s="108"/>
      <c r="H110" s="109">
        <f t="shared" si="72"/>
        <v>0</v>
      </c>
      <c r="J110" s="108" t="s">
        <v>52</v>
      </c>
      <c r="K110" s="127" t="s">
        <v>113</v>
      </c>
      <c r="L110" s="130">
        <v>10000</v>
      </c>
      <c r="M110" s="108"/>
      <c r="N110" s="107"/>
      <c r="O110" s="107"/>
      <c r="P110" s="107">
        <f t="shared" si="73"/>
        <v>10000</v>
      </c>
      <c r="R110" s="129" t="s">
        <v>74</v>
      </c>
      <c r="S110" s="129" t="s">
        <v>92</v>
      </c>
      <c r="T110" s="130">
        <v>1266400</v>
      </c>
      <c r="U110" s="107"/>
      <c r="V110" s="131">
        <v>316600</v>
      </c>
      <c r="W110" s="107"/>
      <c r="X110" s="115">
        <f t="shared" si="71"/>
        <v>1583000</v>
      </c>
    </row>
    <row r="111" spans="2:26" ht="15.75" thickBot="1">
      <c r="J111" s="108"/>
      <c r="K111" s="108"/>
      <c r="L111" s="107"/>
      <c r="M111" s="107"/>
      <c r="N111" s="107"/>
      <c r="O111" s="107"/>
      <c r="P111" s="107"/>
      <c r="R111" s="129" t="s">
        <v>80</v>
      </c>
      <c r="S111" s="129" t="s">
        <v>93</v>
      </c>
      <c r="T111" s="130">
        <v>1761600</v>
      </c>
      <c r="U111" s="107"/>
      <c r="V111" s="131">
        <v>440400</v>
      </c>
      <c r="W111" s="107"/>
      <c r="X111" s="115">
        <f t="shared" si="71"/>
        <v>2202000</v>
      </c>
    </row>
    <row r="112" spans="2:26" ht="15.75" thickBot="1">
      <c r="J112" s="108"/>
      <c r="K112" s="108"/>
      <c r="L112" s="107"/>
      <c r="M112" s="107"/>
      <c r="N112" s="107"/>
      <c r="O112" s="107"/>
      <c r="P112" s="107"/>
      <c r="R112" s="129" t="s">
        <v>81</v>
      </c>
      <c r="S112" s="129" t="s">
        <v>94</v>
      </c>
      <c r="T112" s="130">
        <v>696080</v>
      </c>
      <c r="U112" s="108"/>
      <c r="V112" s="131">
        <v>174020</v>
      </c>
      <c r="W112" s="108"/>
      <c r="X112" s="115">
        <f t="shared" si="71"/>
        <v>870100</v>
      </c>
    </row>
    <row r="113" spans="4:24" ht="15.75" thickBot="1">
      <c r="R113" s="129" t="s">
        <v>75</v>
      </c>
      <c r="S113" s="129" t="s">
        <v>95</v>
      </c>
      <c r="T113" s="130">
        <v>859200</v>
      </c>
      <c r="U113" s="108"/>
      <c r="V113" s="131">
        <v>214800</v>
      </c>
      <c r="W113" s="108"/>
      <c r="X113" s="115">
        <f t="shared" si="71"/>
        <v>1074000</v>
      </c>
    </row>
    <row r="114" spans="4:24" ht="15.75" thickBot="1">
      <c r="D114" s="134">
        <f>D27+D33</f>
        <v>368000</v>
      </c>
      <c r="R114" s="129" t="s">
        <v>82</v>
      </c>
      <c r="S114" s="129" t="s">
        <v>96</v>
      </c>
      <c r="T114" s="130">
        <v>2814400</v>
      </c>
      <c r="U114" s="108"/>
      <c r="V114" s="131">
        <v>703600</v>
      </c>
      <c r="W114" s="108"/>
      <c r="X114" s="115">
        <f t="shared" si="71"/>
        <v>3518000</v>
      </c>
    </row>
    <row r="115" spans="4:24" ht="15.75" thickBot="1">
      <c r="R115" s="129" t="s">
        <v>76</v>
      </c>
      <c r="S115" s="129" t="s">
        <v>97</v>
      </c>
      <c r="T115" s="130">
        <v>1600000</v>
      </c>
      <c r="U115" s="108"/>
      <c r="V115" s="131">
        <v>400000</v>
      </c>
      <c r="W115" s="108"/>
      <c r="X115" s="115">
        <f t="shared" si="71"/>
        <v>2000000</v>
      </c>
    </row>
    <row r="116" spans="4:24" ht="15.75" thickBot="1">
      <c r="R116" s="129" t="s">
        <v>83</v>
      </c>
      <c r="S116" s="129" t="s">
        <v>98</v>
      </c>
      <c r="T116" s="130">
        <v>1689600</v>
      </c>
      <c r="U116" s="108"/>
      <c r="V116" s="131">
        <v>422400</v>
      </c>
      <c r="W116" s="108"/>
      <c r="X116" s="115">
        <f t="shared" si="71"/>
        <v>2112000</v>
      </c>
    </row>
    <row r="117" spans="4:24" ht="15.75" thickBot="1">
      <c r="R117" s="129" t="s">
        <v>76</v>
      </c>
      <c r="S117" s="129" t="s">
        <v>99</v>
      </c>
      <c r="T117" s="130">
        <v>240000</v>
      </c>
      <c r="U117" s="108"/>
      <c r="V117" s="131">
        <v>60000</v>
      </c>
      <c r="W117" s="108"/>
      <c r="X117" s="115">
        <f t="shared" si="71"/>
        <v>300000</v>
      </c>
    </row>
    <row r="118" spans="4:24">
      <c r="R118" s="129" t="s">
        <v>84</v>
      </c>
      <c r="S118" s="129" t="s">
        <v>100</v>
      </c>
      <c r="T118" s="130">
        <v>1600000</v>
      </c>
      <c r="U118" s="108"/>
      <c r="V118" s="131">
        <v>400000</v>
      </c>
      <c r="W118" s="108"/>
      <c r="X118" s="115">
        <f t="shared" si="71"/>
        <v>2000000</v>
      </c>
    </row>
  </sheetData>
  <mergeCells count="2">
    <mergeCell ref="B15:C15"/>
    <mergeCell ref="B22:C22"/>
  </mergeCells>
  <dataValidations disablePrompts="1" count="1">
    <dataValidation type="list" allowBlank="1" showInputMessage="1" showErrorMessage="1" sqref="C103:C105">
      <formula1>WORKTYPES</formula1>
    </dataValidation>
  </dataValidations>
  <pageMargins left="0.7" right="0.7" top="0.75" bottom="0.75" header="0.3" footer="0.3"/>
  <pageSetup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B9" sqref="B9"/>
    </sheetView>
  </sheetViews>
  <sheetFormatPr defaultRowHeight="15"/>
  <cols>
    <col min="1" max="1" width="8.85546875" style="112"/>
    <col min="2" max="2" width="10.42578125" bestFit="1" customWidth="1"/>
    <col min="10" max="10" width="10.42578125" bestFit="1" customWidth="1"/>
  </cols>
  <sheetData>
    <row r="1" spans="1:12">
      <c r="A1" s="144">
        <v>2019</v>
      </c>
      <c r="B1" s="43">
        <v>265000</v>
      </c>
      <c r="C1" t="s">
        <v>162</v>
      </c>
      <c r="D1">
        <v>1311740</v>
      </c>
      <c r="I1" s="144">
        <v>2020</v>
      </c>
      <c r="J1" s="43">
        <v>381500</v>
      </c>
      <c r="K1" t="s">
        <v>162</v>
      </c>
      <c r="L1">
        <v>1338000</v>
      </c>
    </row>
    <row r="2" spans="1:12">
      <c r="B2" s="43">
        <v>38000</v>
      </c>
      <c r="J2" s="138">
        <v>747763</v>
      </c>
    </row>
    <row r="3" spans="1:12">
      <c r="B3" s="43">
        <v>750000</v>
      </c>
      <c r="J3" s="56">
        <v>60000</v>
      </c>
    </row>
    <row r="4" spans="1:12">
      <c r="B4" s="134">
        <f>SUM(B1:B3)</f>
        <v>1053000</v>
      </c>
      <c r="J4" s="43">
        <v>20000</v>
      </c>
    </row>
    <row r="5" spans="1:12">
      <c r="A5" s="112" t="s">
        <v>163</v>
      </c>
      <c r="B5" s="134">
        <f>D1-B4</f>
        <v>258740</v>
      </c>
      <c r="I5" t="s">
        <v>163</v>
      </c>
      <c r="J5" s="134">
        <f>SUM(J1:J4)</f>
        <v>1209263</v>
      </c>
    </row>
    <row r="6" spans="1:12">
      <c r="B6" s="134">
        <f>B5/2</f>
        <v>129370</v>
      </c>
      <c r="J6" s="134">
        <f>L1-J5</f>
        <v>128737</v>
      </c>
    </row>
    <row r="7" spans="1:12">
      <c r="B7" s="163">
        <f>B6*0.75</f>
        <v>97027.5</v>
      </c>
    </row>
    <row r="8" spans="1:12">
      <c r="B8" s="163">
        <f>B6*0.25</f>
        <v>32342.5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10C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Johnson</dc:creator>
  <cp:lastModifiedBy>michaelwoods</cp:lastModifiedBy>
  <cp:lastPrinted>2014-02-26T14:53:47Z</cp:lastPrinted>
  <dcterms:created xsi:type="dcterms:W3CDTF">2014-01-23T17:05:12Z</dcterms:created>
  <dcterms:modified xsi:type="dcterms:W3CDTF">2018-12-27T19:32:42Z</dcterms:modified>
</cp:coreProperties>
</file>